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Runbook" state="visible" r:id="rId5"/>
    <sheet sheetId="3" name="Gates" state="visible" r:id="rId6"/>
    <sheet sheetId="4" name="Dashboard" state="visible" r:id="rId7"/>
  </sheets>
  <calcPr calcId="171027" fullCalcOnLoad="1"/>
</workbook>
</file>

<file path=xl/sharedStrings.xml><?xml version="1.0" encoding="utf-8"?>
<sst xmlns="http://schemas.openxmlformats.org/spreadsheetml/2006/main" count="211" uniqueCount="132">
  <si>
    <t>Cutover Plan Template</t>
  </si>
  <si>
    <t>Purpose</t>
  </si>
  <si>
    <t>Run a go-live hour by hour, with owners, dependencies, go or no-go gates and rollback points. Replace the synthetic sample with your own.</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</si>
  <si>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</si>
  <si>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</si>
  <si>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</si>
  <si>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Runbook</t>
  </si>
  <si>
    <t>One row per cutover step.</t>
  </si>
  <si>
    <t>Gates</t>
  </si>
  <si>
    <t>Go or no-go decisions.</t>
  </si>
  <si>
    <t>Dashboard</t>
  </si>
  <si>
    <t>As-of time and headline numbers.</t>
  </si>
  <si>
    <t>How to use this workbook</t>
  </si>
  <si>
    <t>1. Enable Editing if Excel opens in Protected View.</t>
  </si>
  <si>
    <t>2. List your gates on Gates, each with a unique ID and a decision.</t>
  </si>
  <si>
    <t>3. Replace the sample steps on Runbook. Every step needs a unique Step ID, a start time, hours from 0 to 1,000, a status, Critical path, Rollback point and a Gate ID.</t>
  </si>
  <si>
    <t>4. During the cutover, update each status and set the as-of time on Dashboard. Times compare to the nearest minute.</t>
  </si>
  <si>
    <t>5. IDs are compared exactly as typed, so a * or ? in an ID is just a character. A missing start, hours that are missing, negative or above 1,000, or a blank as-of time shows Check times. A missing Step ID or input, or an unknown or duplicate ID, shows Check data. Progress and Critical path status stop until Data check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</si>
  <si>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</si>
  <si>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</si>
  <si>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</si>
  <si>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</si>
  <si>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</si>
  <si>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</si>
  <si>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check the results, dropdowns and colours after import.</t>
  </si>
  <si>
    <t>Limitations</t>
  </si>
  <si>
    <t>Runbook holds up to 299 steps and Gates up to 49 gates.</t>
  </si>
  <si>
    <t>Free template from Dynamics 365 Group: more free Dynamics 365 tools and templates →</t>
  </si>
  <si>
    <t>Step ID</t>
  </si>
  <si>
    <t>Workstream</t>
  </si>
  <si>
    <t>Activity</t>
  </si>
  <si>
    <t>Owner</t>
  </si>
  <si>
    <t>Planned start</t>
  </si>
  <si>
    <t>Hours</t>
  </si>
  <si>
    <t>Predecessor</t>
  </si>
  <si>
    <t>Status</t>
  </si>
  <si>
    <t>Critical path</t>
  </si>
  <si>
    <t>Rollback point</t>
  </si>
  <si>
    <t>Gate ID</t>
  </si>
  <si>
    <t>Planned finish</t>
  </si>
  <si>
    <t>Late</t>
  </si>
  <si>
    <t>Dependency</t>
  </si>
  <si>
    <t>Gate check</t>
  </si>
  <si>
    <t>Row check</t>
  </si>
  <si>
    <t>C-01</t>
  </si>
  <si>
    <t>Business</t>
  </si>
  <si>
    <t>Freeze legacy transactions</t>
  </si>
  <si>
    <t>Ops lead</t>
  </si>
  <si>
    <t>Done</t>
  </si>
  <si>
    <t>Y</t>
  </si>
  <si>
    <t>N</t>
  </si>
  <si>
    <t>G1</t>
  </si>
  <si>
    <t>C-02</t>
  </si>
  <si>
    <t>Technical</t>
  </si>
  <si>
    <t>Back up legacy database</t>
  </si>
  <si>
    <t>IT lead</t>
  </si>
  <si>
    <t>C-03</t>
  </si>
  <si>
    <t>Data</t>
  </si>
  <si>
    <t>Extract final balances</t>
  </si>
  <si>
    <t>Data lead</t>
  </si>
  <si>
    <t>C-04</t>
  </si>
  <si>
    <t>Load masters to production</t>
  </si>
  <si>
    <t>G2</t>
  </si>
  <si>
    <t>C-05</t>
  </si>
  <si>
    <t>Load open transactions</t>
  </si>
  <si>
    <t>C-06</t>
  </si>
  <si>
    <t>Enable integrations</t>
  </si>
  <si>
    <t>Integration lead</t>
  </si>
  <si>
    <t>C-07</t>
  </si>
  <si>
    <t>Reconcile trial balance</t>
  </si>
  <si>
    <t>Controller</t>
  </si>
  <si>
    <t>In progress</t>
  </si>
  <si>
    <t>G3</t>
  </si>
  <si>
    <t>C-08</t>
  </si>
  <si>
    <t>Reconcile inventory</t>
  </si>
  <si>
    <t>Warehouse lead</t>
  </si>
  <si>
    <t>Blocked</t>
  </si>
  <si>
    <t>C-09</t>
  </si>
  <si>
    <t>Security roles smoke test</t>
  </si>
  <si>
    <t>Not started</t>
  </si>
  <si>
    <t>C-10</t>
  </si>
  <si>
    <t>Go or no-go decision</t>
  </si>
  <si>
    <t>Sponsor</t>
  </si>
  <si>
    <t>C-11</t>
  </si>
  <si>
    <t>Open system to users</t>
  </si>
  <si>
    <t>G4</t>
  </si>
  <si>
    <t>C-12</t>
  </si>
  <si>
    <t>Support</t>
  </si>
  <si>
    <t>Hypercare day 1 check-in</t>
  </si>
  <si>
    <t>Support lead</t>
  </si>
  <si>
    <t>Gate</t>
  </si>
  <si>
    <t>Decision time</t>
  </si>
  <si>
    <t>Gate owner</t>
  </si>
  <si>
    <t>Decision</t>
  </si>
  <si>
    <t>Steps done</t>
  </si>
  <si>
    <t>Legacy frozen and backed up</t>
  </si>
  <si>
    <t>Go</t>
  </si>
  <si>
    <t>Data loaded</t>
  </si>
  <si>
    <t>Business sign-off</t>
  </si>
  <si>
    <t>Pending</t>
  </si>
  <si>
    <t>Users live</t>
  </si>
  <si>
    <t>As-of time</t>
  </si>
  <si>
    <t>Type the current time at each check-in. Times compare to the nearest minute.</t>
  </si>
  <si>
    <t>Runbook steps</t>
  </si>
  <si>
    <t>Rows with any input, with or without a Step ID.</t>
  </si>
  <si>
    <t>Status is Done.</t>
  </si>
  <si>
    <t>Progress by planned hours</t>
  </si>
  <si>
    <t>Done hours over all hours; stops until Data check reads OK.</t>
  </si>
  <si>
    <t>Critical-path steps late</t>
  </si>
  <si>
    <t>Past planned finish and not done.</t>
  </si>
  <si>
    <t>Critical path status</t>
  </si>
  <si>
    <t>Behind the minute a critical step overruns; stops on bad data.</t>
  </si>
  <si>
    <t>Blocked steps</t>
  </si>
  <si>
    <t>Status is Blocked.</t>
  </si>
  <si>
    <t>Rollback points left</t>
  </si>
  <si>
    <t>Rollback points not yet passed.</t>
  </si>
  <si>
    <t>Dependency conflicts</t>
  </si>
  <si>
    <t>Starts before its predecessor finishes.</t>
  </si>
  <si>
    <t>Gates pending</t>
  </si>
  <si>
    <t>No decision yet.</t>
  </si>
  <si>
    <t>Rows with time problems</t>
  </si>
  <si>
    <t>A missing start, or hours that are missing, negative or above 1,000.</t>
  </si>
  <si>
    <t>Unknown IDs</t>
  </si>
  <si>
    <t>A predecessor or gate that does not exist, or a shared predecessor.</t>
  </si>
  <si>
    <t>Step IDs to fix</t>
  </si>
  <si>
    <t>A row with no Step ID, or a shared one.</t>
  </si>
  <si>
    <t>Step inputs to check</t>
  </si>
  <si>
    <t>A missing status, Y or N, or Gate ID.</t>
  </si>
  <si>
    <t>Gate rows to fix</t>
  </si>
  <si>
    <t>No Gate ID, a shared one, or no decision.</t>
  </si>
  <si>
    <t>Data check</t>
  </si>
  <si>
    <t>Do not rely on progress or status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</si>
</sst>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hh:mm"/>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2" fontId="0" fillId="2"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0" fontId="4" fillId="3" borderId="1" xfId="0" applyFont="1" applyFill="1" applyBorder="1" applyAlignment="1">
      <alignment horizontal="center" vertical="center"/>
    </xf>
    <xf numFmtId="165" fontId="0" fillId="3" borderId="1" xfId="0" applyNumberFormat="1" applyFill="1" applyBorder="1" applyAlignment="1">
      <alignment horizontal="center" vertical="center"/>
    </xf>
    <xf numFmtId="0" fontId="1" fillId="0" borderId="0" xfId="0" applyFont="1"/>
    <xf numFmtId="0" fontId="4" fillId="0" borderId="0" xfId="0" applyFont="1"/>
    <xf numFmtId="164" fontId="4" fillId="2" borderId="1" xfId="0" applyNumberFormat="1" applyFont="1" applyFill="1" applyBorder="1" applyAlignment="1">
      <alignment horizontal="center" vertical="center"/>
    </xf>
    <xf numFmtId="0" fontId="4" fillId="0" borderId="1" xfId="0" applyFont="1" applyBorder="1" applyAlignment="1">
      <alignment vertical="center"/>
    </xf>
    <xf numFmtId="3" fontId="4" fillId="4" borderId="1" xfId="0" applyNumberFormat="1" applyFont="1" applyFill="1" applyBorder="1" applyAlignment="1">
      <alignment horizontal="center" vertical="center"/>
    </xf>
    <xf numFmtId="0" fontId="0" fillId="0" borderId="1" xfId="0" applyBorder="1" applyAlignment="1">
      <alignment vertical="center"/>
    </xf>
    <xf numFmtId="165"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34">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cutover-plan-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cutover-pla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45" customHeight="1" spans="1:6" x14ac:dyDescent="0.25">
      <c r="A19" s="2" t="s">
        <v>17</v>
      </c>
      <c r="B19" s="2"/>
      <c r="C19" s="2"/>
      <c r="D19" s="2"/>
      <c r="E19" s="2"/>
      <c r="F19" s="2"/>
    </row>
    <row r="20" spans="1:6" x14ac:dyDescent="0.25">
      <c r="A20" s="2"/>
      <c r="B20" s="2"/>
      <c r="C20" s="2"/>
      <c r="D20" s="2"/>
      <c r="E20" s="2"/>
      <c r="F20" s="2"/>
    </row>
    <row r="21" spans="1:6" x14ac:dyDescent="0.25">
      <c r="A21" s="3" t="s">
        <v>18</v>
      </c>
      <c r="B21" s="3"/>
      <c r="C21" s="3"/>
      <c r="D21" s="3"/>
      <c r="E21" s="3"/>
      <c r="F21" s="3"/>
    </row>
    <row r="22" spans="1:6" x14ac:dyDescent="0.25">
      <c r="A22" s="5" t="s">
        <v>18</v>
      </c>
      <c r="B22" s="2"/>
      <c r="C22" s="2"/>
      <c r="D22" s="2"/>
      <c r="E22" s="2"/>
      <c r="F22" s="2"/>
    </row>
    <row r="23" spans="1:6" x14ac:dyDescent="0.25">
      <c r="A23" s="6" t="s">
        <v>19</v>
      </c>
      <c r="B23" s="7" t="s">
        <v>20</v>
      </c>
      <c r="C23" s="2"/>
      <c r="D23" s="2"/>
      <c r="E23" s="2"/>
      <c r="F23" s="2"/>
    </row>
    <row r="24" spans="1:6" x14ac:dyDescent="0.25">
      <c r="A24" s="8" t="s">
        <v>19</v>
      </c>
      <c r="B24" s="7" t="s">
        <v>21</v>
      </c>
      <c r="C24" s="2"/>
      <c r="D24" s="2"/>
      <c r="E24" s="2"/>
      <c r="F24" s="2"/>
    </row>
    <row r="25" spans="1:6" x14ac:dyDescent="0.25">
      <c r="A25" s="9" t="s">
        <v>19</v>
      </c>
      <c r="B25" s="7" t="s">
        <v>22</v>
      </c>
      <c r="C25" s="2"/>
      <c r="D25" s="2"/>
      <c r="E25" s="2"/>
      <c r="F25" s="2"/>
    </row>
    <row r="26" spans="1:6" x14ac:dyDescent="0.25">
      <c r="A26" s="2"/>
      <c r="B26" s="2"/>
      <c r="C26" s="2"/>
      <c r="D26" s="2"/>
      <c r="E26" s="2"/>
      <c r="F26" s="2"/>
    </row>
    <row r="27" spans="1:6" x14ac:dyDescent="0.25">
      <c r="A27" s="3" t="s">
        <v>23</v>
      </c>
      <c r="B27" s="3"/>
      <c r="C27" s="3"/>
      <c r="D27" s="3"/>
      <c r="E27" s="3"/>
      <c r="F27" s="3"/>
    </row>
    <row r="28" ht="30" customHeight="1" spans="1:6" x14ac:dyDescent="0.25">
      <c r="A28" s="2" t="s">
        <v>24</v>
      </c>
      <c r="B28" s="2"/>
      <c r="C28" s="2"/>
      <c r="D28" s="2"/>
      <c r="E28" s="2"/>
      <c r="F28" s="2"/>
    </row>
    <row r="29" spans="1:6" x14ac:dyDescent="0.25">
      <c r="A29" s="2"/>
      <c r="B29" s="2"/>
      <c r="C29" s="2"/>
      <c r="D29" s="2"/>
      <c r="E29" s="2"/>
      <c r="F29" s="2"/>
    </row>
    <row r="30" spans="1:6" x14ac:dyDescent="0.25">
      <c r="A30" s="3" t="s">
        <v>25</v>
      </c>
      <c r="B30" s="3"/>
      <c r="C30" s="3"/>
      <c r="D30" s="3"/>
      <c r="E30" s="3"/>
      <c r="F30" s="3"/>
    </row>
    <row r="31" ht="30" customHeight="1" spans="1:6" x14ac:dyDescent="0.25">
      <c r="A31" s="2" t="s">
        <v>26</v>
      </c>
      <c r="B31" s="2"/>
      <c r="C31" s="2"/>
      <c r="D31" s="2"/>
      <c r="E31" s="2"/>
      <c r="F31" s="2"/>
    </row>
    <row r="32" spans="1:6" x14ac:dyDescent="0.25">
      <c r="A32" s="2"/>
      <c r="B32" s="2"/>
      <c r="C32" s="2"/>
      <c r="D32" s="2"/>
      <c r="E32" s="2"/>
      <c r="F32" s="2"/>
    </row>
    <row r="33" spans="1:6" x14ac:dyDescent="0.25">
      <c r="A33" s="2"/>
      <c r="B33" s="2"/>
      <c r="C33" s="2"/>
      <c r="D33" s="2"/>
      <c r="E33" s="2"/>
      <c r="F33" s="2"/>
    </row>
    <row r="34" ht="32" customHeight="1" spans="1:6" x14ac:dyDescent="0.25">
      <c r="A34" s="10" t="s">
        <v>27</v>
      </c>
      <c r="B34" s="10"/>
      <c r="C34" s="10"/>
      <c r="D34" s="10"/>
      <c r="E34" s="10"/>
      <c r="F34" s="10"/>
    </row>
  </sheetData>
  <mergeCells count="24">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1:F21"/>
    <mergeCell ref="A27:F27"/>
    <mergeCell ref="A28:F28"/>
    <mergeCell ref="A30:F30"/>
    <mergeCell ref="A31:F31"/>
    <mergeCell ref="A34:F34"/>
  </mergeCells>
  <hyperlinks>
    <hyperlink ref="A34"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0"/>
  <sheetViews>
    <sheetView workbookViewId="0">
      <pane ySplit="1" topLeftCell="A2" activePane="bottomLeft" state="frozen"/>
      <selection pane="bottomLeft"/>
    </sheetView>
  </sheetViews>
  <sheetFormatPr defaultRowHeight="15" outlineLevelRow="0" outlineLevelCol="0" x14ac:dyDescent="55"/>
  <cols>
    <col min="1" max="1" width="8" customWidth="1"/>
    <col min="2" max="2" width="13" customWidth="1"/>
    <col min="3" max="3" width="27" customWidth="1"/>
    <col min="4" max="4" width="16" customWidth="1"/>
    <col min="5" max="5" width="17" customWidth="1"/>
    <col min="6" max="6" width="7" customWidth="1"/>
    <col min="7" max="7" width="13" customWidth="1"/>
    <col min="8" max="8" width="11" customWidth="1"/>
    <col min="10" max="10" width="10" customWidth="1"/>
    <col min="11" max="11" width="7" customWidth="1"/>
    <col min="12" max="12" width="17" customWidth="1"/>
    <col min="13" max="13" width="8" customWidth="1"/>
    <col min="14" max="14" width="13" customWidth="1"/>
    <col min="15" max="15" width="8" customWidth="1"/>
    <col min="16" max="16" width="13" customWidth="1"/>
  </cols>
  <sheetData>
    <row r="1" ht="34" customHeight="1" spans="1:16" x14ac:dyDescent="0.25">
      <c r="A1" s="11" t="s">
        <v>28</v>
      </c>
      <c r="B1" s="11" t="s">
        <v>29</v>
      </c>
      <c r="C1" s="11" t="s">
        <v>30</v>
      </c>
      <c r="D1" s="11" t="s">
        <v>31</v>
      </c>
      <c r="E1" s="11" t="s">
        <v>32</v>
      </c>
      <c r="F1" s="11" t="s">
        <v>33</v>
      </c>
      <c r="G1" s="11" t="s">
        <v>34</v>
      </c>
      <c r="H1" s="11" t="s">
        <v>35</v>
      </c>
      <c r="I1" s="11" t="s">
        <v>36</v>
      </c>
      <c r="J1" s="11" t="s">
        <v>37</v>
      </c>
      <c r="K1" s="11" t="s">
        <v>38</v>
      </c>
      <c r="L1" s="11" t="s">
        <v>39</v>
      </c>
      <c r="M1" s="11" t="s">
        <v>40</v>
      </c>
      <c r="N1" s="11" t="s">
        <v>41</v>
      </c>
      <c r="O1" s="11" t="s">
        <v>42</v>
      </c>
      <c r="P1" s="11" t="s">
        <v>43</v>
      </c>
    </row>
    <row r="2" ht="30" customHeight="1" spans="1:16" x14ac:dyDescent="0.25">
      <c r="A2" s="12" t="s">
        <v>44</v>
      </c>
      <c r="B2" s="12" t="s">
        <v>45</v>
      </c>
      <c r="C2" s="13" t="s">
        <v>46</v>
      </c>
      <c r="D2" s="13" t="s">
        <v>47</v>
      </c>
      <c r="E2" s="14">
        <v>46556.75</v>
      </c>
      <c r="F2" s="15">
        <v>1</v>
      </c>
      <c r="G2" s="12"/>
      <c r="H2" s="12" t="s">
        <v>48</v>
      </c>
      <c r="I2" s="12" t="s">
        <v>49</v>
      </c>
      <c r="J2" s="12" t="s">
        <v>50</v>
      </c>
      <c r="K2" s="12" t="s">
        <v>51</v>
      </c>
      <c r="L2" s="16">
        <f>IF(COUNTA($A2:$K2)=0,"",IF(AND(ISNUMBER(E2),ISNUMBER(F2),N(F2)&gt;=0,N(F2)&lt;=1000),E2+F2/24,"n/a"))</f>
        <v>46556.7916666667</v>
      </c>
      <c r="M2" s="17" t="str">
        <f>IF(COUNTA($A2:$K2)=0,"",IF(OR(NOT(ISNUMBER(L2)),NOT(ISNUMBER(Dashboard!$B$3))),"Check times",IF(AND(H2&lt;&gt;"Done",ROUND((Dashboard!$B$3-L2)*1440,0)&gt;0),"Late","OK")))</f>
        <v>OK</v>
      </c>
      <c r="N2" s="17" t="str">
        <f>IF(COUNTA($A2:$K2)=0,"",IF(G2="","",IF(SUMPRODUCT(--($A$2:$A$300=G2))&lt;&gt;1,"Check ID",IF(OR(NOT(ISNUMBER(L2)),NOT(ISNUMBER(INDEX($L$2:$L$300,SUMPRODUCT(($A$2:$A$300=G2)*(ROW($A$2:$A$300)-1)))))),"Check times",IF(ROUND((INDEX($L$2:$L$300,SUMPRODUCT(($A$2:$A$300=G2)*(ROW($A$2:$A$300)-1)))-E2)*1440,0)&gt;0,"Conflict","OK")))))</f>
        <v/>
      </c>
      <c r="O2" s="17" t="str">
        <f>IF(COUNTA($A2:$K2)=0,"",IF(K2="","",IF(SUMPRODUCT(--(Gates!$A$2:$A$50=K2))=0,"Check ID","OK")))</f>
        <v>OK</v>
      </c>
      <c r="P2" s="17" t="str">
        <f>IF(COUNTA($A2:$K2)=0,"",IF($A2="","Check ID",IF(SUMPRODUCT(--($A$2:$A$300=$A2))&gt;1,"Duplicate ID",IF(OR(NOT(OR(H2="Not started",H2="In progress",H2="Done",H2="Blocked")),NOT(OR(I2="Y",I2="N")),NOT(OR(J2="Y",J2="N")),K2=""),"Check inputs","OK"))))</f>
        <v>OK</v>
      </c>
    </row>
    <row r="3" ht="30" customHeight="1" spans="1:16" x14ac:dyDescent="0.25">
      <c r="A3" s="12" t="s">
        <v>52</v>
      </c>
      <c r="B3" s="12" t="s">
        <v>53</v>
      </c>
      <c r="C3" s="13" t="s">
        <v>54</v>
      </c>
      <c r="D3" s="13" t="s">
        <v>55</v>
      </c>
      <c r="E3" s="14">
        <v>46556.79166666667</v>
      </c>
      <c r="F3" s="15">
        <v>2</v>
      </c>
      <c r="G3" s="12" t="s">
        <v>44</v>
      </c>
      <c r="H3" s="12" t="s">
        <v>48</v>
      </c>
      <c r="I3" s="12" t="s">
        <v>49</v>
      </c>
      <c r="J3" s="12" t="s">
        <v>49</v>
      </c>
      <c r="K3" s="12" t="s">
        <v>51</v>
      </c>
      <c r="L3" s="16">
        <f>IF(COUNTA($A3:$K3)=0,"",IF(AND(ISNUMBER(E3),ISNUMBER(F3),N(F3)&gt;=0,N(F3)&lt;=1000),E3+F3/24,"n/a"))</f>
        <v>46556.875</v>
      </c>
      <c r="M3" s="17" t="str">
        <f>IF(COUNTA($A3:$K3)=0,"",IF(OR(NOT(ISNUMBER(L3)),NOT(ISNUMBER(Dashboard!$B$3))),"Check times",IF(AND(H3&lt;&gt;"Done",ROUND((Dashboard!$B$3-L3)*1440,0)&gt;0),"Late","OK")))</f>
        <v>OK</v>
      </c>
      <c r="N3" s="17" t="str">
        <f>IF(COUNTA($A3:$K3)=0,"",IF(G3="","",IF(SUMPRODUCT(--($A$2:$A$300=G3))&lt;&gt;1,"Check ID",IF(OR(NOT(ISNUMBER(L3)),NOT(ISNUMBER(INDEX($L$2:$L$300,SUMPRODUCT(($A$2:$A$300=G3)*(ROW($A$2:$A$300)-1)))))),"Check times",IF(ROUND((INDEX($L$2:$L$300,SUMPRODUCT(($A$2:$A$300=G3)*(ROW($A$2:$A$300)-1)))-E3)*1440,0)&gt;0,"Conflict","OK")))))</f>
        <v>OK</v>
      </c>
      <c r="O3" s="17" t="str">
        <f>IF(COUNTA($A3:$K3)=0,"",IF(K3="","",IF(SUMPRODUCT(--(Gates!$A$2:$A$50=K3))=0,"Check ID","OK")))</f>
        <v>OK</v>
      </c>
      <c r="P3" s="17" t="str">
        <f>IF(COUNTA($A3:$K3)=0,"",IF($A3="","Check ID",IF(SUMPRODUCT(--($A$2:$A$300=$A3))&gt;1,"Duplicate ID",IF(OR(NOT(OR(H3="Not started",H3="In progress",H3="Done",H3="Blocked")),NOT(OR(I3="Y",I3="N")),NOT(OR(J3="Y",J3="N")),K3=""),"Check inputs","OK"))))</f>
        <v>OK</v>
      </c>
    </row>
    <row r="4" ht="30" customHeight="1" spans="1:16" x14ac:dyDescent="0.25">
      <c r="A4" s="12" t="s">
        <v>56</v>
      </c>
      <c r="B4" s="12" t="s">
        <v>57</v>
      </c>
      <c r="C4" s="13" t="s">
        <v>58</v>
      </c>
      <c r="D4" s="13" t="s">
        <v>59</v>
      </c>
      <c r="E4" s="14">
        <v>46556.875</v>
      </c>
      <c r="F4" s="15">
        <v>3</v>
      </c>
      <c r="G4" s="12" t="s">
        <v>52</v>
      </c>
      <c r="H4" s="12" t="s">
        <v>48</v>
      </c>
      <c r="I4" s="12" t="s">
        <v>49</v>
      </c>
      <c r="J4" s="12" t="s">
        <v>50</v>
      </c>
      <c r="K4" s="12" t="s">
        <v>51</v>
      </c>
      <c r="L4" s="16">
        <f>IF(COUNTA($A4:$K4)=0,"",IF(AND(ISNUMBER(E4),ISNUMBER(F4),N(F4)&gt;=0,N(F4)&lt;=1000),E4+F4/24,"n/a"))</f>
        <v>46557</v>
      </c>
      <c r="M4" s="17" t="str">
        <f>IF(COUNTA($A4:$K4)=0,"",IF(OR(NOT(ISNUMBER(L4)),NOT(ISNUMBER(Dashboard!$B$3))),"Check times",IF(AND(H4&lt;&gt;"Done",ROUND((Dashboard!$B$3-L4)*1440,0)&gt;0),"Late","OK")))</f>
        <v>OK</v>
      </c>
      <c r="N4" s="17" t="str">
        <f>IF(COUNTA($A4:$K4)=0,"",IF(G4="","",IF(SUMPRODUCT(--($A$2:$A$300=G4))&lt;&gt;1,"Check ID",IF(OR(NOT(ISNUMBER(L4)),NOT(ISNUMBER(INDEX($L$2:$L$300,SUMPRODUCT(($A$2:$A$300=G4)*(ROW($A$2:$A$300)-1)))))),"Check times",IF(ROUND((INDEX($L$2:$L$300,SUMPRODUCT(($A$2:$A$300=G4)*(ROW($A$2:$A$300)-1)))-E4)*1440,0)&gt;0,"Conflict","OK")))))</f>
        <v>OK</v>
      </c>
      <c r="O4" s="17" t="str">
        <f>IF(COUNTA($A4:$K4)=0,"",IF(K4="","",IF(SUMPRODUCT(--(Gates!$A$2:$A$50=K4))=0,"Check ID","OK")))</f>
        <v>OK</v>
      </c>
      <c r="P4" s="17" t="str">
        <f>IF(COUNTA($A4:$K4)=0,"",IF($A4="","Check ID",IF(SUMPRODUCT(--($A$2:$A$300=$A4))&gt;1,"Duplicate ID",IF(OR(NOT(OR(H4="Not started",H4="In progress",H4="Done",H4="Blocked")),NOT(OR(I4="Y",I4="N")),NOT(OR(J4="Y",J4="N")),K4=""),"Check inputs","OK"))))</f>
        <v>OK</v>
      </c>
    </row>
    <row r="5" ht="30" customHeight="1" spans="1:16" x14ac:dyDescent="0.25">
      <c r="A5" s="12" t="s">
        <v>60</v>
      </c>
      <c r="B5" s="12" t="s">
        <v>57</v>
      </c>
      <c r="C5" s="13" t="s">
        <v>61</v>
      </c>
      <c r="D5" s="13" t="s">
        <v>59</v>
      </c>
      <c r="E5" s="14">
        <v>46557</v>
      </c>
      <c r="F5" s="15">
        <v>4</v>
      </c>
      <c r="G5" s="12" t="s">
        <v>56</v>
      </c>
      <c r="H5" s="12" t="s">
        <v>48</v>
      </c>
      <c r="I5" s="12" t="s">
        <v>49</v>
      </c>
      <c r="J5" s="12" t="s">
        <v>50</v>
      </c>
      <c r="K5" s="12" t="s">
        <v>62</v>
      </c>
      <c r="L5" s="16">
        <f>IF(COUNTA($A5:$K5)=0,"",IF(AND(ISNUMBER(E5),ISNUMBER(F5),N(F5)&gt;=0,N(F5)&lt;=1000),E5+F5/24,"n/a"))</f>
        <v>46557.1666666667</v>
      </c>
      <c r="M5" s="17" t="str">
        <f>IF(COUNTA($A5:$K5)=0,"",IF(OR(NOT(ISNUMBER(L5)),NOT(ISNUMBER(Dashboard!$B$3))),"Check times",IF(AND(H5&lt;&gt;"Done",ROUND((Dashboard!$B$3-L5)*1440,0)&gt;0),"Late","OK")))</f>
        <v>OK</v>
      </c>
      <c r="N5" s="17" t="str">
        <f>IF(COUNTA($A5:$K5)=0,"",IF(G5="","",IF(SUMPRODUCT(--($A$2:$A$300=G5))&lt;&gt;1,"Check ID",IF(OR(NOT(ISNUMBER(L5)),NOT(ISNUMBER(INDEX($L$2:$L$300,SUMPRODUCT(($A$2:$A$300=G5)*(ROW($A$2:$A$300)-1)))))),"Check times",IF(ROUND((INDEX($L$2:$L$300,SUMPRODUCT(($A$2:$A$300=G5)*(ROW($A$2:$A$300)-1)))-E5)*1440,0)&gt;0,"Conflict","OK")))))</f>
        <v>OK</v>
      </c>
      <c r="O5" s="17" t="str">
        <f>IF(COUNTA($A5:$K5)=0,"",IF(K5="","",IF(SUMPRODUCT(--(Gates!$A$2:$A$50=K5))=0,"Check ID","OK")))</f>
        <v>OK</v>
      </c>
      <c r="P5" s="17" t="str">
        <f>IF(COUNTA($A5:$K5)=0,"",IF($A5="","Check ID",IF(SUMPRODUCT(--($A$2:$A$300=$A5))&gt;1,"Duplicate ID",IF(OR(NOT(OR(H5="Not started",H5="In progress",H5="Done",H5="Blocked")),NOT(OR(I5="Y",I5="N")),NOT(OR(J5="Y",J5="N")),K5=""),"Check inputs","OK"))))</f>
        <v>OK</v>
      </c>
    </row>
    <row r="6" ht="30" customHeight="1" spans="1:16" x14ac:dyDescent="0.25">
      <c r="A6" s="12" t="s">
        <v>63</v>
      </c>
      <c r="B6" s="12" t="s">
        <v>57</v>
      </c>
      <c r="C6" s="13" t="s">
        <v>64</v>
      </c>
      <c r="D6" s="13" t="s">
        <v>59</v>
      </c>
      <c r="E6" s="14">
        <v>46557.16666666667</v>
      </c>
      <c r="F6" s="15">
        <v>5</v>
      </c>
      <c r="G6" s="12" t="s">
        <v>60</v>
      </c>
      <c r="H6" s="12" t="s">
        <v>48</v>
      </c>
      <c r="I6" s="12" t="s">
        <v>49</v>
      </c>
      <c r="J6" s="12" t="s">
        <v>49</v>
      </c>
      <c r="K6" s="12" t="s">
        <v>62</v>
      </c>
      <c r="L6" s="16">
        <f>IF(COUNTA($A6:$K6)=0,"",IF(AND(ISNUMBER(E6),ISNUMBER(F6),N(F6)&gt;=0,N(F6)&lt;=1000),E6+F6/24,"n/a"))</f>
        <v>46557.375</v>
      </c>
      <c r="M6" s="17" t="str">
        <f>IF(COUNTA($A6:$K6)=0,"",IF(OR(NOT(ISNUMBER(L6)),NOT(ISNUMBER(Dashboard!$B$3))),"Check times",IF(AND(H6&lt;&gt;"Done",ROUND((Dashboard!$B$3-L6)*1440,0)&gt;0),"Late","OK")))</f>
        <v>OK</v>
      </c>
      <c r="N6" s="17" t="str">
        <f>IF(COUNTA($A6:$K6)=0,"",IF(G6="","",IF(SUMPRODUCT(--($A$2:$A$300=G6))&lt;&gt;1,"Check ID",IF(OR(NOT(ISNUMBER(L6)),NOT(ISNUMBER(INDEX($L$2:$L$300,SUMPRODUCT(($A$2:$A$300=G6)*(ROW($A$2:$A$300)-1)))))),"Check times",IF(ROUND((INDEX($L$2:$L$300,SUMPRODUCT(($A$2:$A$300=G6)*(ROW($A$2:$A$300)-1)))-E6)*1440,0)&gt;0,"Conflict","OK")))))</f>
        <v>OK</v>
      </c>
      <c r="O6" s="17" t="str">
        <f>IF(COUNTA($A6:$K6)=0,"",IF(K6="","",IF(SUMPRODUCT(--(Gates!$A$2:$A$50=K6))=0,"Check ID","OK")))</f>
        <v>OK</v>
      </c>
      <c r="P6" s="17" t="str">
        <f>IF(COUNTA($A6:$K6)=0,"",IF($A6="","Check ID",IF(SUMPRODUCT(--($A$2:$A$300=$A6))&gt;1,"Duplicate ID",IF(OR(NOT(OR(H6="Not started",H6="In progress",H6="Done",H6="Blocked")),NOT(OR(I6="Y",I6="N")),NOT(OR(J6="Y",J6="N")),K6=""),"Check inputs","OK"))))</f>
        <v>OK</v>
      </c>
    </row>
    <row r="7" ht="30" customHeight="1" spans="1:16" x14ac:dyDescent="0.25">
      <c r="A7" s="12" t="s">
        <v>65</v>
      </c>
      <c r="B7" s="12" t="s">
        <v>53</v>
      </c>
      <c r="C7" s="13" t="s">
        <v>66</v>
      </c>
      <c r="D7" s="13" t="s">
        <v>67</v>
      </c>
      <c r="E7" s="14">
        <v>46557.25</v>
      </c>
      <c r="F7" s="15">
        <v>2</v>
      </c>
      <c r="G7" s="12" t="s">
        <v>63</v>
      </c>
      <c r="H7" s="12" t="s">
        <v>48</v>
      </c>
      <c r="I7" s="12" t="s">
        <v>50</v>
      </c>
      <c r="J7" s="12" t="s">
        <v>50</v>
      </c>
      <c r="K7" s="12" t="s">
        <v>62</v>
      </c>
      <c r="L7" s="16">
        <f>IF(COUNTA($A7:$K7)=0,"",IF(AND(ISNUMBER(E7),ISNUMBER(F7),N(F7)&gt;=0,N(F7)&lt;=1000),E7+F7/24,"n/a"))</f>
        <v>46557.3333333333</v>
      </c>
      <c r="M7" s="17" t="str">
        <f>IF(COUNTA($A7:$K7)=0,"",IF(OR(NOT(ISNUMBER(L7)),NOT(ISNUMBER(Dashboard!$B$3))),"Check times",IF(AND(H7&lt;&gt;"Done",ROUND((Dashboard!$B$3-L7)*1440,0)&gt;0),"Late","OK")))</f>
        <v>OK</v>
      </c>
      <c r="N7" s="17" t="str">
        <f>IF(COUNTA($A7:$K7)=0,"",IF(G7="","",IF(SUMPRODUCT(--($A$2:$A$300=G7))&lt;&gt;1,"Check ID",IF(OR(NOT(ISNUMBER(L7)),NOT(ISNUMBER(INDEX($L$2:$L$300,SUMPRODUCT(($A$2:$A$300=G7)*(ROW($A$2:$A$300)-1)))))),"Check times",IF(ROUND((INDEX($L$2:$L$300,SUMPRODUCT(($A$2:$A$300=G7)*(ROW($A$2:$A$300)-1)))-E7)*1440,0)&gt;0,"Conflict","OK")))))</f>
        <v>Conflict</v>
      </c>
      <c r="O7" s="17" t="str">
        <f>IF(COUNTA($A7:$K7)=0,"",IF(K7="","",IF(SUMPRODUCT(--(Gates!$A$2:$A$50=K7))=0,"Check ID","OK")))</f>
        <v>OK</v>
      </c>
      <c r="P7" s="17" t="str">
        <f>IF(COUNTA($A7:$K7)=0,"",IF($A7="","Check ID",IF(SUMPRODUCT(--($A$2:$A$300=$A7))&gt;1,"Duplicate ID",IF(OR(NOT(OR(H7="Not started",H7="In progress",H7="Done",H7="Blocked")),NOT(OR(I7="Y",I7="N")),NOT(OR(J7="Y",J7="N")),K7=""),"Check inputs","OK"))))</f>
        <v>OK</v>
      </c>
    </row>
    <row r="8" ht="30" customHeight="1" spans="1:16" x14ac:dyDescent="0.25">
      <c r="A8" s="12" t="s">
        <v>68</v>
      </c>
      <c r="B8" s="12" t="s">
        <v>45</v>
      </c>
      <c r="C8" s="13" t="s">
        <v>69</v>
      </c>
      <c r="D8" s="13" t="s">
        <v>70</v>
      </c>
      <c r="E8" s="14">
        <v>46557.375</v>
      </c>
      <c r="F8" s="15">
        <v>3</v>
      </c>
      <c r="G8" s="12" t="s">
        <v>63</v>
      </c>
      <c r="H8" s="12" t="s">
        <v>71</v>
      </c>
      <c r="I8" s="12" t="s">
        <v>49</v>
      </c>
      <c r="J8" s="12" t="s">
        <v>50</v>
      </c>
      <c r="K8" s="12" t="s">
        <v>72</v>
      </c>
      <c r="L8" s="16">
        <f>IF(COUNTA($A8:$K8)=0,"",IF(AND(ISNUMBER(E8),ISNUMBER(F8),N(F8)&gt;=0,N(F8)&lt;=1000),E8+F8/24,"n/a"))</f>
        <v>46557.5</v>
      </c>
      <c r="M8" s="17" t="str">
        <f>IF(COUNTA($A8:$K8)=0,"",IF(OR(NOT(ISNUMBER(L8)),NOT(ISNUMBER(Dashboard!$B$3))),"Check times",IF(AND(H8&lt;&gt;"Done",ROUND((Dashboard!$B$3-L8)*1440,0)&gt;0),"Late","OK")))</f>
        <v>Late</v>
      </c>
      <c r="N8" s="17" t="str">
        <f>IF(COUNTA($A8:$K8)=0,"",IF(G8="","",IF(SUMPRODUCT(--($A$2:$A$300=G8))&lt;&gt;1,"Check ID",IF(OR(NOT(ISNUMBER(L8)),NOT(ISNUMBER(INDEX($L$2:$L$300,SUMPRODUCT(($A$2:$A$300=G8)*(ROW($A$2:$A$300)-1)))))),"Check times",IF(ROUND((INDEX($L$2:$L$300,SUMPRODUCT(($A$2:$A$300=G8)*(ROW($A$2:$A$300)-1)))-E8)*1440,0)&gt;0,"Conflict","OK")))))</f>
        <v>OK</v>
      </c>
      <c r="O8" s="17" t="str">
        <f>IF(COUNTA($A8:$K8)=0,"",IF(K8="","",IF(SUMPRODUCT(--(Gates!$A$2:$A$50=K8))=0,"Check ID","OK")))</f>
        <v>OK</v>
      </c>
      <c r="P8" s="17" t="str">
        <f>IF(COUNTA($A8:$K8)=0,"",IF($A8="","Check ID",IF(SUMPRODUCT(--($A$2:$A$300=$A8))&gt;1,"Duplicate ID",IF(OR(NOT(OR(H8="Not started",H8="In progress",H8="Done",H8="Blocked")),NOT(OR(I8="Y",I8="N")),NOT(OR(J8="Y",J8="N")),K8=""),"Check inputs","OK"))))</f>
        <v>OK</v>
      </c>
    </row>
    <row r="9" ht="30" customHeight="1" spans="1:16" x14ac:dyDescent="0.25">
      <c r="A9" s="12" t="s">
        <v>73</v>
      </c>
      <c r="B9" s="12" t="s">
        <v>45</v>
      </c>
      <c r="C9" s="13" t="s">
        <v>74</v>
      </c>
      <c r="D9" s="13" t="s">
        <v>75</v>
      </c>
      <c r="E9" s="14">
        <v>46557.375</v>
      </c>
      <c r="F9" s="15">
        <v>4</v>
      </c>
      <c r="G9" s="12" t="s">
        <v>63</v>
      </c>
      <c r="H9" s="12" t="s">
        <v>76</v>
      </c>
      <c r="I9" s="12" t="s">
        <v>50</v>
      </c>
      <c r="J9" s="12" t="s">
        <v>50</v>
      </c>
      <c r="K9" s="12" t="s">
        <v>72</v>
      </c>
      <c r="L9" s="16">
        <f>IF(COUNTA($A9:$K9)=0,"",IF(AND(ISNUMBER(E9),ISNUMBER(F9),N(F9)&gt;=0,N(F9)&lt;=1000),E9+F9/24,"n/a"))</f>
        <v>46557.5416666667</v>
      </c>
      <c r="M9" s="17" t="str">
        <f>IF(COUNTA($A9:$K9)=0,"",IF(OR(NOT(ISNUMBER(L9)),NOT(ISNUMBER(Dashboard!$B$3))),"Check times",IF(AND(H9&lt;&gt;"Done",ROUND((Dashboard!$B$3-L9)*1440,0)&gt;0),"Late","OK")))</f>
        <v>Late</v>
      </c>
      <c r="N9" s="17" t="str">
        <f>IF(COUNTA($A9:$K9)=0,"",IF(G9="","",IF(SUMPRODUCT(--($A$2:$A$300=G9))&lt;&gt;1,"Check ID",IF(OR(NOT(ISNUMBER(L9)),NOT(ISNUMBER(INDEX($L$2:$L$300,SUMPRODUCT(($A$2:$A$300=G9)*(ROW($A$2:$A$300)-1)))))),"Check times",IF(ROUND((INDEX($L$2:$L$300,SUMPRODUCT(($A$2:$A$300=G9)*(ROW($A$2:$A$300)-1)))-E9)*1440,0)&gt;0,"Conflict","OK")))))</f>
        <v>OK</v>
      </c>
      <c r="O9" s="17" t="str">
        <f>IF(COUNTA($A9:$K9)=0,"",IF(K9="","",IF(SUMPRODUCT(--(Gates!$A$2:$A$50=K9))=0,"Check ID","OK")))</f>
        <v>OK</v>
      </c>
      <c r="P9" s="17" t="str">
        <f>IF(COUNTA($A9:$K9)=0,"",IF($A9="","Check ID",IF(SUMPRODUCT(--($A$2:$A$300=$A9))&gt;1,"Duplicate ID",IF(OR(NOT(OR(H9="Not started",H9="In progress",H9="Done",H9="Blocked")),NOT(OR(I9="Y",I9="N")),NOT(OR(J9="Y",J9="N")),K9=""),"Check inputs","OK"))))</f>
        <v>OK</v>
      </c>
    </row>
    <row r="10" ht="30" customHeight="1" spans="1:16" x14ac:dyDescent="0.25">
      <c r="A10" s="12" t="s">
        <v>77</v>
      </c>
      <c r="B10" s="12" t="s">
        <v>53</v>
      </c>
      <c r="C10" s="13" t="s">
        <v>78</v>
      </c>
      <c r="D10" s="13" t="s">
        <v>55</v>
      </c>
      <c r="E10" s="14">
        <v>46557.5</v>
      </c>
      <c r="F10" s="15">
        <v>2</v>
      </c>
      <c r="G10" s="12" t="s">
        <v>65</v>
      </c>
      <c r="H10" s="12" t="s">
        <v>79</v>
      </c>
      <c r="I10" s="12" t="s">
        <v>50</v>
      </c>
      <c r="J10" s="12" t="s">
        <v>50</v>
      </c>
      <c r="K10" s="12" t="s">
        <v>72</v>
      </c>
      <c r="L10" s="16">
        <f>IF(COUNTA($A10:$K10)=0,"",IF(AND(ISNUMBER(E10),ISNUMBER(F10),N(F10)&gt;=0,N(F10)&lt;=1000),E10+F10/24,"n/a"))</f>
        <v>46557.5833333333</v>
      </c>
      <c r="M10" s="17" t="str">
        <f>IF(COUNTA($A10:$K10)=0,"",IF(OR(NOT(ISNUMBER(L10)),NOT(ISNUMBER(Dashboard!$B$3))),"Check times",IF(AND(H10&lt;&gt;"Done",ROUND((Dashboard!$B$3-L10)*1440,0)&gt;0),"Late","OK")))</f>
        <v>OK</v>
      </c>
      <c r="N10" s="17" t="str">
        <f>IF(COUNTA($A10:$K10)=0,"",IF(G10="","",IF(SUMPRODUCT(--($A$2:$A$300=G10))&lt;&gt;1,"Check ID",IF(OR(NOT(ISNUMBER(L10)),NOT(ISNUMBER(INDEX($L$2:$L$300,SUMPRODUCT(($A$2:$A$300=G10)*(ROW($A$2:$A$300)-1)))))),"Check times",IF(ROUND((INDEX($L$2:$L$300,SUMPRODUCT(($A$2:$A$300=G10)*(ROW($A$2:$A$300)-1)))-E10)*1440,0)&gt;0,"Conflict","OK")))))</f>
        <v>OK</v>
      </c>
      <c r="O10" s="17" t="str">
        <f>IF(COUNTA($A10:$K10)=0,"",IF(K10="","",IF(SUMPRODUCT(--(Gates!$A$2:$A$50=K10))=0,"Check ID","OK")))</f>
        <v>OK</v>
      </c>
      <c r="P10" s="17" t="str">
        <f>IF(COUNTA($A10:$K10)=0,"",IF($A10="","Check ID",IF(SUMPRODUCT(--($A$2:$A$300=$A10))&gt;1,"Duplicate ID",IF(OR(NOT(OR(H10="Not started",H10="In progress",H10="Done",H10="Blocked")),NOT(OR(I10="Y",I10="N")),NOT(OR(J10="Y",J10="N")),K10=""),"Check inputs","OK"))))</f>
        <v>OK</v>
      </c>
    </row>
    <row r="11" ht="30" customHeight="1" spans="1:16" x14ac:dyDescent="0.25">
      <c r="A11" s="12" t="s">
        <v>80</v>
      </c>
      <c r="B11" s="12" t="s">
        <v>45</v>
      </c>
      <c r="C11" s="13" t="s">
        <v>81</v>
      </c>
      <c r="D11" s="13" t="s">
        <v>82</v>
      </c>
      <c r="E11" s="14">
        <v>46557.66666666667</v>
      </c>
      <c r="F11" s="15">
        <v>1</v>
      </c>
      <c r="G11" s="12" t="s">
        <v>68</v>
      </c>
      <c r="H11" s="12" t="s">
        <v>79</v>
      </c>
      <c r="I11" s="12" t="s">
        <v>49</v>
      </c>
      <c r="J11" s="12" t="s">
        <v>49</v>
      </c>
      <c r="K11" s="12" t="s">
        <v>72</v>
      </c>
      <c r="L11" s="16">
        <f>IF(COUNTA($A11:$K11)=0,"",IF(AND(ISNUMBER(E11),ISNUMBER(F11),N(F11)&gt;=0,N(F11)&lt;=1000),E11+F11/24,"n/a"))</f>
        <v>46557.7083333333</v>
      </c>
      <c r="M11" s="17" t="str">
        <f>IF(COUNTA($A11:$K11)=0,"",IF(OR(NOT(ISNUMBER(L11)),NOT(ISNUMBER(Dashboard!$B$3))),"Check times",IF(AND(H11&lt;&gt;"Done",ROUND((Dashboard!$B$3-L11)*1440,0)&gt;0),"Late","OK")))</f>
        <v>OK</v>
      </c>
      <c r="N11" s="17" t="str">
        <f>IF(COUNTA($A11:$K11)=0,"",IF(G11="","",IF(SUMPRODUCT(--($A$2:$A$300=G11))&lt;&gt;1,"Check ID",IF(OR(NOT(ISNUMBER(L11)),NOT(ISNUMBER(INDEX($L$2:$L$300,SUMPRODUCT(($A$2:$A$300=G11)*(ROW($A$2:$A$300)-1)))))),"Check times",IF(ROUND((INDEX($L$2:$L$300,SUMPRODUCT(($A$2:$A$300=G11)*(ROW($A$2:$A$300)-1)))-E11)*1440,0)&gt;0,"Conflict","OK")))))</f>
        <v>OK</v>
      </c>
      <c r="O11" s="17" t="str">
        <f>IF(COUNTA($A11:$K11)=0,"",IF(K11="","",IF(SUMPRODUCT(--(Gates!$A$2:$A$50=K11))=0,"Check ID","OK")))</f>
        <v>OK</v>
      </c>
      <c r="P11" s="17" t="str">
        <f>IF(COUNTA($A11:$K11)=0,"",IF($A11="","Check ID",IF(SUMPRODUCT(--($A$2:$A$300=$A11))&gt;1,"Duplicate ID",IF(OR(NOT(OR(H11="Not started",H11="In progress",H11="Done",H11="Blocked")),NOT(OR(I11="Y",I11="N")),NOT(OR(J11="Y",J11="N")),K11=""),"Check inputs","OK"))))</f>
        <v>OK</v>
      </c>
    </row>
    <row r="12" ht="30" customHeight="1" spans="1:16" x14ac:dyDescent="0.25">
      <c r="A12" s="12" t="s">
        <v>83</v>
      </c>
      <c r="B12" s="12" t="s">
        <v>45</v>
      </c>
      <c r="C12" s="13" t="s">
        <v>84</v>
      </c>
      <c r="D12" s="13" t="s">
        <v>47</v>
      </c>
      <c r="E12" s="14">
        <v>46558.25</v>
      </c>
      <c r="F12" s="15">
        <v>1</v>
      </c>
      <c r="G12" s="12" t="s">
        <v>80</v>
      </c>
      <c r="H12" s="12" t="s">
        <v>79</v>
      </c>
      <c r="I12" s="12" t="s">
        <v>49</v>
      </c>
      <c r="J12" s="12" t="s">
        <v>50</v>
      </c>
      <c r="K12" s="12" t="s">
        <v>85</v>
      </c>
      <c r="L12" s="16">
        <f>IF(COUNTA($A12:$K12)=0,"",IF(AND(ISNUMBER(E12),ISNUMBER(F12),N(F12)&gt;=0,N(F12)&lt;=1000),E12+F12/24,"n/a"))</f>
        <v>46558.2916666667</v>
      </c>
      <c r="M12" s="17" t="str">
        <f>IF(COUNTA($A12:$K12)=0,"",IF(OR(NOT(ISNUMBER(L12)),NOT(ISNUMBER(Dashboard!$B$3))),"Check times",IF(AND(H12&lt;&gt;"Done",ROUND((Dashboard!$B$3-L12)*1440,0)&gt;0),"Late","OK")))</f>
        <v>OK</v>
      </c>
      <c r="N12" s="17" t="str">
        <f>IF(COUNTA($A12:$K12)=0,"",IF(G12="","",IF(SUMPRODUCT(--($A$2:$A$300=G12))&lt;&gt;1,"Check ID",IF(OR(NOT(ISNUMBER(L12)),NOT(ISNUMBER(INDEX($L$2:$L$300,SUMPRODUCT(($A$2:$A$300=G12)*(ROW($A$2:$A$300)-1)))))),"Check times",IF(ROUND((INDEX($L$2:$L$300,SUMPRODUCT(($A$2:$A$300=G12)*(ROW($A$2:$A$300)-1)))-E12)*1440,0)&gt;0,"Conflict","OK")))))</f>
        <v>OK</v>
      </c>
      <c r="O12" s="17" t="str">
        <f>IF(COUNTA($A12:$K12)=0,"",IF(K12="","",IF(SUMPRODUCT(--(Gates!$A$2:$A$50=K12))=0,"Check ID","OK")))</f>
        <v>OK</v>
      </c>
      <c r="P12" s="17" t="str">
        <f>IF(COUNTA($A12:$K12)=0,"",IF($A12="","Check ID",IF(SUMPRODUCT(--($A$2:$A$300=$A12))&gt;1,"Duplicate ID",IF(OR(NOT(OR(H12="Not started",H12="In progress",H12="Done",H12="Blocked")),NOT(OR(I12="Y",I12="N")),NOT(OR(J12="Y",J12="N")),K12=""),"Check inputs","OK"))))</f>
        <v>OK</v>
      </c>
    </row>
    <row r="13" ht="30" customHeight="1" spans="1:16" x14ac:dyDescent="0.25">
      <c r="A13" s="12" t="s">
        <v>86</v>
      </c>
      <c r="B13" s="12" t="s">
        <v>87</v>
      </c>
      <c r="C13" s="13" t="s">
        <v>88</v>
      </c>
      <c r="D13" s="13" t="s">
        <v>89</v>
      </c>
      <c r="E13" s="14">
        <v>46558.5</v>
      </c>
      <c r="F13" s="15">
        <v>1</v>
      </c>
      <c r="G13" s="12" t="s">
        <v>83</v>
      </c>
      <c r="H13" s="12" t="s">
        <v>79</v>
      </c>
      <c r="I13" s="12" t="s">
        <v>50</v>
      </c>
      <c r="J13" s="12" t="s">
        <v>50</v>
      </c>
      <c r="K13" s="12" t="s">
        <v>85</v>
      </c>
      <c r="L13" s="16">
        <f>IF(COUNTA($A13:$K13)=0,"",IF(AND(ISNUMBER(E13),ISNUMBER(F13),N(F13)&gt;=0,N(F13)&lt;=1000),E13+F13/24,"n/a"))</f>
        <v>46558.5416666667</v>
      </c>
      <c r="M13" s="17" t="str">
        <f>IF(COUNTA($A13:$K13)=0,"",IF(OR(NOT(ISNUMBER(L13)),NOT(ISNUMBER(Dashboard!$B$3))),"Check times",IF(AND(H13&lt;&gt;"Done",ROUND((Dashboard!$B$3-L13)*1440,0)&gt;0),"Late","OK")))</f>
        <v>OK</v>
      </c>
      <c r="N13" s="17" t="str">
        <f>IF(COUNTA($A13:$K13)=0,"",IF(G13="","",IF(SUMPRODUCT(--($A$2:$A$300=G13))&lt;&gt;1,"Check ID",IF(OR(NOT(ISNUMBER(L13)),NOT(ISNUMBER(INDEX($L$2:$L$300,SUMPRODUCT(($A$2:$A$300=G13)*(ROW($A$2:$A$300)-1)))))),"Check times",IF(ROUND((INDEX($L$2:$L$300,SUMPRODUCT(($A$2:$A$300=G13)*(ROW($A$2:$A$300)-1)))-E13)*1440,0)&gt;0,"Conflict","OK")))))</f>
        <v>OK</v>
      </c>
      <c r="O13" s="17" t="str">
        <f>IF(COUNTA($A13:$K13)=0,"",IF(K13="","",IF(SUMPRODUCT(--(Gates!$A$2:$A$50=K13))=0,"Check ID","OK")))</f>
        <v>OK</v>
      </c>
      <c r="P13" s="17" t="str">
        <f>IF(COUNTA($A13:$K13)=0,"",IF($A13="","Check ID",IF(SUMPRODUCT(--($A$2:$A$300=$A13))&gt;1,"Duplicate ID",IF(OR(NOT(OR(H13="Not started",H13="In progress",H13="Done",H13="Blocked")),NOT(OR(I13="Y",I13="N")),NOT(OR(J13="Y",J13="N")),K13=""),"Check inputs","OK"))))</f>
        <v>OK</v>
      </c>
    </row>
    <row r="14" ht="30" customHeight="1" spans="1:16" x14ac:dyDescent="0.25">
      <c r="A14" s="12"/>
      <c r="B14" s="12"/>
      <c r="C14" s="13"/>
      <c r="D14" s="13"/>
      <c r="E14" s="14"/>
      <c r="F14" s="15"/>
      <c r="G14" s="12"/>
      <c r="H14" s="12"/>
      <c r="I14" s="12"/>
      <c r="J14" s="12"/>
      <c r="K14" s="12"/>
      <c r="L14" s="16" t="str">
        <f>IF(COUNTA($A14:$K14)=0,"",IF(AND(ISNUMBER(E14),ISNUMBER(F14),N(F14)&gt;=0,N(F14)&lt;=1000),E14+F14/24,"n/a"))</f>
        <v/>
      </c>
      <c r="M14" s="17" t="str">
        <f>IF(COUNTA($A14:$K14)=0,"",IF(OR(NOT(ISNUMBER(L14)),NOT(ISNUMBER(Dashboard!$B$3))),"Check times",IF(AND(H14&lt;&gt;"Done",ROUND((Dashboard!$B$3-L14)*1440,0)&gt;0),"Late","OK")))</f>
        <v/>
      </c>
      <c r="N14" s="17" t="str">
        <f>IF(COUNTA($A14:$K14)=0,"",IF(G14="","",IF(SUMPRODUCT(--($A$2:$A$300=G14))&lt;&gt;1,"Check ID",IF(OR(NOT(ISNUMBER(L14)),NOT(ISNUMBER(INDEX($L$2:$L$300,SUMPRODUCT(($A$2:$A$300=G14)*(ROW($A$2:$A$300)-1)))))),"Check times",IF(ROUND((INDEX($L$2:$L$300,SUMPRODUCT(($A$2:$A$300=G14)*(ROW($A$2:$A$300)-1)))-E14)*1440,0)&gt;0,"Conflict","OK")))))</f>
        <v/>
      </c>
      <c r="O14" s="17" t="str">
        <f>IF(COUNTA($A14:$K14)=0,"",IF(K14="","",IF(SUMPRODUCT(--(Gates!$A$2:$A$50=K14))=0,"Check ID","OK")))</f>
        <v/>
      </c>
      <c r="P14" s="17" t="str">
        <f>IF(COUNTA($A14:$K14)=0,"",IF($A14="","Check ID",IF(SUMPRODUCT(--($A$2:$A$300=$A14))&gt;1,"Duplicate ID",IF(OR(NOT(OR(H14="Not started",H14="In progress",H14="Done",H14="Blocked")),NOT(OR(I14="Y",I14="N")),NOT(OR(J14="Y",J14="N")),K14=""),"Check inputs","OK"))))</f>
        <v/>
      </c>
    </row>
    <row r="15" ht="30" customHeight="1" spans="1:16" x14ac:dyDescent="0.25">
      <c r="A15" s="12"/>
      <c r="B15" s="12"/>
      <c r="C15" s="13"/>
      <c r="D15" s="13"/>
      <c r="E15" s="14"/>
      <c r="F15" s="15"/>
      <c r="G15" s="12"/>
      <c r="H15" s="12"/>
      <c r="I15" s="12"/>
      <c r="J15" s="12"/>
      <c r="K15" s="12"/>
      <c r="L15" s="16" t="str">
        <f>IF(COUNTA($A15:$K15)=0,"",IF(AND(ISNUMBER(E15),ISNUMBER(F15),N(F15)&gt;=0,N(F15)&lt;=1000),E15+F15/24,"n/a"))</f>
        <v/>
      </c>
      <c r="M15" s="17" t="str">
        <f>IF(COUNTA($A15:$K15)=0,"",IF(OR(NOT(ISNUMBER(L15)),NOT(ISNUMBER(Dashboard!$B$3))),"Check times",IF(AND(H15&lt;&gt;"Done",ROUND((Dashboard!$B$3-L15)*1440,0)&gt;0),"Late","OK")))</f>
        <v/>
      </c>
      <c r="N15" s="17" t="str">
        <f>IF(COUNTA($A15:$K15)=0,"",IF(G15="","",IF(SUMPRODUCT(--($A$2:$A$300=G15))&lt;&gt;1,"Check ID",IF(OR(NOT(ISNUMBER(L15)),NOT(ISNUMBER(INDEX($L$2:$L$300,SUMPRODUCT(($A$2:$A$300=G15)*(ROW($A$2:$A$300)-1)))))),"Check times",IF(ROUND((INDEX($L$2:$L$300,SUMPRODUCT(($A$2:$A$300=G15)*(ROW($A$2:$A$300)-1)))-E15)*1440,0)&gt;0,"Conflict","OK")))))</f>
        <v/>
      </c>
      <c r="O15" s="17" t="str">
        <f>IF(COUNTA($A15:$K15)=0,"",IF(K15="","",IF(SUMPRODUCT(--(Gates!$A$2:$A$50=K15))=0,"Check ID","OK")))</f>
        <v/>
      </c>
      <c r="P15" s="17" t="str">
        <f>IF(COUNTA($A15:$K15)=0,"",IF($A15="","Check ID",IF(SUMPRODUCT(--($A$2:$A$300=$A15))&gt;1,"Duplicate ID",IF(OR(NOT(OR(H15="Not started",H15="In progress",H15="Done",H15="Blocked")),NOT(OR(I15="Y",I15="N")),NOT(OR(J15="Y",J15="N")),K15=""),"Check inputs","OK"))))</f>
        <v/>
      </c>
    </row>
    <row r="16" ht="30" customHeight="1" spans="1:16" x14ac:dyDescent="0.25">
      <c r="A16" s="12"/>
      <c r="B16" s="12"/>
      <c r="C16" s="13"/>
      <c r="D16" s="13"/>
      <c r="E16" s="14"/>
      <c r="F16" s="15"/>
      <c r="G16" s="12"/>
      <c r="H16" s="12"/>
      <c r="I16" s="12"/>
      <c r="J16" s="12"/>
      <c r="K16" s="12"/>
      <c r="L16" s="16" t="str">
        <f>IF(COUNTA($A16:$K16)=0,"",IF(AND(ISNUMBER(E16),ISNUMBER(F16),N(F16)&gt;=0,N(F16)&lt;=1000),E16+F16/24,"n/a"))</f>
        <v/>
      </c>
      <c r="M16" s="17" t="str">
        <f>IF(COUNTA($A16:$K16)=0,"",IF(OR(NOT(ISNUMBER(L16)),NOT(ISNUMBER(Dashboard!$B$3))),"Check times",IF(AND(H16&lt;&gt;"Done",ROUND((Dashboard!$B$3-L16)*1440,0)&gt;0),"Late","OK")))</f>
        <v/>
      </c>
      <c r="N16" s="17" t="str">
        <f>IF(COUNTA($A16:$K16)=0,"",IF(G16="","",IF(SUMPRODUCT(--($A$2:$A$300=G16))&lt;&gt;1,"Check ID",IF(OR(NOT(ISNUMBER(L16)),NOT(ISNUMBER(INDEX($L$2:$L$300,SUMPRODUCT(($A$2:$A$300=G16)*(ROW($A$2:$A$300)-1)))))),"Check times",IF(ROUND((INDEX($L$2:$L$300,SUMPRODUCT(($A$2:$A$300=G16)*(ROW($A$2:$A$300)-1)))-E16)*1440,0)&gt;0,"Conflict","OK")))))</f>
        <v/>
      </c>
      <c r="O16" s="17" t="str">
        <f>IF(COUNTA($A16:$K16)=0,"",IF(K16="","",IF(SUMPRODUCT(--(Gates!$A$2:$A$50=K16))=0,"Check ID","OK")))</f>
        <v/>
      </c>
      <c r="P16" s="17" t="str">
        <f>IF(COUNTA($A16:$K16)=0,"",IF($A16="","Check ID",IF(SUMPRODUCT(--($A$2:$A$300=$A16))&gt;1,"Duplicate ID",IF(OR(NOT(OR(H16="Not started",H16="In progress",H16="Done",H16="Blocked")),NOT(OR(I16="Y",I16="N")),NOT(OR(J16="Y",J16="N")),K16=""),"Check inputs","OK"))))</f>
        <v/>
      </c>
    </row>
    <row r="17" ht="30" customHeight="1" spans="1:16" x14ac:dyDescent="0.25">
      <c r="A17" s="12"/>
      <c r="B17" s="12"/>
      <c r="C17" s="13"/>
      <c r="D17" s="13"/>
      <c r="E17" s="14"/>
      <c r="F17" s="15"/>
      <c r="G17" s="12"/>
      <c r="H17" s="12"/>
      <c r="I17" s="12"/>
      <c r="J17" s="12"/>
      <c r="K17" s="12"/>
      <c r="L17" s="16" t="str">
        <f>IF(COUNTA($A17:$K17)=0,"",IF(AND(ISNUMBER(E17),ISNUMBER(F17),N(F17)&gt;=0,N(F17)&lt;=1000),E17+F17/24,"n/a"))</f>
        <v/>
      </c>
      <c r="M17" s="17" t="str">
        <f>IF(COUNTA($A17:$K17)=0,"",IF(OR(NOT(ISNUMBER(L17)),NOT(ISNUMBER(Dashboard!$B$3))),"Check times",IF(AND(H17&lt;&gt;"Done",ROUND((Dashboard!$B$3-L17)*1440,0)&gt;0),"Late","OK")))</f>
        <v/>
      </c>
      <c r="N17" s="17" t="str">
        <f>IF(COUNTA($A17:$K17)=0,"",IF(G17="","",IF(SUMPRODUCT(--($A$2:$A$300=G17))&lt;&gt;1,"Check ID",IF(OR(NOT(ISNUMBER(L17)),NOT(ISNUMBER(INDEX($L$2:$L$300,SUMPRODUCT(($A$2:$A$300=G17)*(ROW($A$2:$A$300)-1)))))),"Check times",IF(ROUND((INDEX($L$2:$L$300,SUMPRODUCT(($A$2:$A$300=G17)*(ROW($A$2:$A$300)-1)))-E17)*1440,0)&gt;0,"Conflict","OK")))))</f>
        <v/>
      </c>
      <c r="O17" s="17" t="str">
        <f>IF(COUNTA($A17:$K17)=0,"",IF(K17="","",IF(SUMPRODUCT(--(Gates!$A$2:$A$50=K17))=0,"Check ID","OK")))</f>
        <v/>
      </c>
      <c r="P17" s="17" t="str">
        <f>IF(COUNTA($A17:$K17)=0,"",IF($A17="","Check ID",IF(SUMPRODUCT(--($A$2:$A$300=$A17))&gt;1,"Duplicate ID",IF(OR(NOT(OR(H17="Not started",H17="In progress",H17="Done",H17="Blocked")),NOT(OR(I17="Y",I17="N")),NOT(OR(J17="Y",J17="N")),K17=""),"Check inputs","OK"))))</f>
        <v/>
      </c>
    </row>
    <row r="18" ht="30" customHeight="1" spans="1:16" x14ac:dyDescent="0.25">
      <c r="A18" s="12"/>
      <c r="B18" s="12"/>
      <c r="C18" s="13"/>
      <c r="D18" s="13"/>
      <c r="E18" s="14"/>
      <c r="F18" s="15"/>
      <c r="G18" s="12"/>
      <c r="H18" s="12"/>
      <c r="I18" s="12"/>
      <c r="J18" s="12"/>
      <c r="K18" s="12"/>
      <c r="L18" s="16" t="str">
        <f>IF(COUNTA($A18:$K18)=0,"",IF(AND(ISNUMBER(E18),ISNUMBER(F18),N(F18)&gt;=0,N(F18)&lt;=1000),E18+F18/24,"n/a"))</f>
        <v/>
      </c>
      <c r="M18" s="17" t="str">
        <f>IF(COUNTA($A18:$K18)=0,"",IF(OR(NOT(ISNUMBER(L18)),NOT(ISNUMBER(Dashboard!$B$3))),"Check times",IF(AND(H18&lt;&gt;"Done",ROUND((Dashboard!$B$3-L18)*1440,0)&gt;0),"Late","OK")))</f>
        <v/>
      </c>
      <c r="N18" s="17" t="str">
        <f>IF(COUNTA($A18:$K18)=0,"",IF(G18="","",IF(SUMPRODUCT(--($A$2:$A$300=G18))&lt;&gt;1,"Check ID",IF(OR(NOT(ISNUMBER(L18)),NOT(ISNUMBER(INDEX($L$2:$L$300,SUMPRODUCT(($A$2:$A$300=G18)*(ROW($A$2:$A$300)-1)))))),"Check times",IF(ROUND((INDEX($L$2:$L$300,SUMPRODUCT(($A$2:$A$300=G18)*(ROW($A$2:$A$300)-1)))-E18)*1440,0)&gt;0,"Conflict","OK")))))</f>
        <v/>
      </c>
      <c r="O18" s="17" t="str">
        <f>IF(COUNTA($A18:$K18)=0,"",IF(K18="","",IF(SUMPRODUCT(--(Gates!$A$2:$A$50=K18))=0,"Check ID","OK")))</f>
        <v/>
      </c>
      <c r="P18" s="17" t="str">
        <f>IF(COUNTA($A18:$K18)=0,"",IF($A18="","Check ID",IF(SUMPRODUCT(--($A$2:$A$300=$A18))&gt;1,"Duplicate ID",IF(OR(NOT(OR(H18="Not started",H18="In progress",H18="Done",H18="Blocked")),NOT(OR(I18="Y",I18="N")),NOT(OR(J18="Y",J18="N")),K18=""),"Check inputs","OK"))))</f>
        <v/>
      </c>
    </row>
    <row r="19" ht="30" customHeight="1" spans="1:16" x14ac:dyDescent="0.25">
      <c r="A19" s="12"/>
      <c r="B19" s="12"/>
      <c r="C19" s="13"/>
      <c r="D19" s="13"/>
      <c r="E19" s="14"/>
      <c r="F19" s="15"/>
      <c r="G19" s="12"/>
      <c r="H19" s="12"/>
      <c r="I19" s="12"/>
      <c r="J19" s="12"/>
      <c r="K19" s="12"/>
      <c r="L19" s="16" t="str">
        <f>IF(COUNTA($A19:$K19)=0,"",IF(AND(ISNUMBER(E19),ISNUMBER(F19),N(F19)&gt;=0,N(F19)&lt;=1000),E19+F19/24,"n/a"))</f>
        <v/>
      </c>
      <c r="M19" s="17" t="str">
        <f>IF(COUNTA($A19:$K19)=0,"",IF(OR(NOT(ISNUMBER(L19)),NOT(ISNUMBER(Dashboard!$B$3))),"Check times",IF(AND(H19&lt;&gt;"Done",ROUND((Dashboard!$B$3-L19)*1440,0)&gt;0),"Late","OK")))</f>
        <v/>
      </c>
      <c r="N19" s="17" t="str">
        <f>IF(COUNTA($A19:$K19)=0,"",IF(G19="","",IF(SUMPRODUCT(--($A$2:$A$300=G19))&lt;&gt;1,"Check ID",IF(OR(NOT(ISNUMBER(L19)),NOT(ISNUMBER(INDEX($L$2:$L$300,SUMPRODUCT(($A$2:$A$300=G19)*(ROW($A$2:$A$300)-1)))))),"Check times",IF(ROUND((INDEX($L$2:$L$300,SUMPRODUCT(($A$2:$A$300=G19)*(ROW($A$2:$A$300)-1)))-E19)*1440,0)&gt;0,"Conflict","OK")))))</f>
        <v/>
      </c>
      <c r="O19" s="17" t="str">
        <f>IF(COUNTA($A19:$K19)=0,"",IF(K19="","",IF(SUMPRODUCT(--(Gates!$A$2:$A$50=K19))=0,"Check ID","OK")))</f>
        <v/>
      </c>
      <c r="P19" s="17" t="str">
        <f>IF(COUNTA($A19:$K19)=0,"",IF($A19="","Check ID",IF(SUMPRODUCT(--($A$2:$A$300=$A19))&gt;1,"Duplicate ID",IF(OR(NOT(OR(H19="Not started",H19="In progress",H19="Done",H19="Blocked")),NOT(OR(I19="Y",I19="N")),NOT(OR(J19="Y",J19="N")),K19=""),"Check inputs","OK"))))</f>
        <v/>
      </c>
    </row>
    <row r="20" ht="30" customHeight="1" spans="1:16" x14ac:dyDescent="0.25">
      <c r="A20" s="12"/>
      <c r="B20" s="12"/>
      <c r="C20" s="13"/>
      <c r="D20" s="13"/>
      <c r="E20" s="14"/>
      <c r="F20" s="15"/>
      <c r="G20" s="12"/>
      <c r="H20" s="12"/>
      <c r="I20" s="12"/>
      <c r="J20" s="12"/>
      <c r="K20" s="12"/>
      <c r="L20" s="16" t="str">
        <f>IF(COUNTA($A20:$K20)=0,"",IF(AND(ISNUMBER(E20),ISNUMBER(F20),N(F20)&gt;=0,N(F20)&lt;=1000),E20+F20/24,"n/a"))</f>
        <v/>
      </c>
      <c r="M20" s="17" t="str">
        <f>IF(COUNTA($A20:$K20)=0,"",IF(OR(NOT(ISNUMBER(L20)),NOT(ISNUMBER(Dashboard!$B$3))),"Check times",IF(AND(H20&lt;&gt;"Done",ROUND((Dashboard!$B$3-L20)*1440,0)&gt;0),"Late","OK")))</f>
        <v/>
      </c>
      <c r="N20" s="17" t="str">
        <f>IF(COUNTA($A20:$K20)=0,"",IF(G20="","",IF(SUMPRODUCT(--($A$2:$A$300=G20))&lt;&gt;1,"Check ID",IF(OR(NOT(ISNUMBER(L20)),NOT(ISNUMBER(INDEX($L$2:$L$300,SUMPRODUCT(($A$2:$A$300=G20)*(ROW($A$2:$A$300)-1)))))),"Check times",IF(ROUND((INDEX($L$2:$L$300,SUMPRODUCT(($A$2:$A$300=G20)*(ROW($A$2:$A$300)-1)))-E20)*1440,0)&gt;0,"Conflict","OK")))))</f>
        <v/>
      </c>
      <c r="O20" s="17" t="str">
        <f>IF(COUNTA($A20:$K20)=0,"",IF(K20="","",IF(SUMPRODUCT(--(Gates!$A$2:$A$50=K20))=0,"Check ID","OK")))</f>
        <v/>
      </c>
      <c r="P20" s="17" t="str">
        <f>IF(COUNTA($A20:$K20)=0,"",IF($A20="","Check ID",IF(SUMPRODUCT(--($A$2:$A$300=$A20))&gt;1,"Duplicate ID",IF(OR(NOT(OR(H20="Not started",H20="In progress",H20="Done",H20="Blocked")),NOT(OR(I20="Y",I20="N")),NOT(OR(J20="Y",J20="N")),K20=""),"Check inputs","OK"))))</f>
        <v/>
      </c>
    </row>
    <row r="21" ht="30" customHeight="1" spans="1:16" x14ac:dyDescent="0.25">
      <c r="A21" s="12"/>
      <c r="B21" s="12"/>
      <c r="C21" s="13"/>
      <c r="D21" s="13"/>
      <c r="E21" s="14"/>
      <c r="F21" s="15"/>
      <c r="G21" s="12"/>
      <c r="H21" s="12"/>
      <c r="I21" s="12"/>
      <c r="J21" s="12"/>
      <c r="K21" s="12"/>
      <c r="L21" s="16" t="str">
        <f>IF(COUNTA($A21:$K21)=0,"",IF(AND(ISNUMBER(E21),ISNUMBER(F21),N(F21)&gt;=0,N(F21)&lt;=1000),E21+F21/24,"n/a"))</f>
        <v/>
      </c>
      <c r="M21" s="17" t="str">
        <f>IF(COUNTA($A21:$K21)=0,"",IF(OR(NOT(ISNUMBER(L21)),NOT(ISNUMBER(Dashboard!$B$3))),"Check times",IF(AND(H21&lt;&gt;"Done",ROUND((Dashboard!$B$3-L21)*1440,0)&gt;0),"Late","OK")))</f>
        <v/>
      </c>
      <c r="N21" s="17" t="str">
        <f>IF(COUNTA($A21:$K21)=0,"",IF(G21="","",IF(SUMPRODUCT(--($A$2:$A$300=G21))&lt;&gt;1,"Check ID",IF(OR(NOT(ISNUMBER(L21)),NOT(ISNUMBER(INDEX($L$2:$L$300,SUMPRODUCT(($A$2:$A$300=G21)*(ROW($A$2:$A$300)-1)))))),"Check times",IF(ROUND((INDEX($L$2:$L$300,SUMPRODUCT(($A$2:$A$300=G21)*(ROW($A$2:$A$300)-1)))-E21)*1440,0)&gt;0,"Conflict","OK")))))</f>
        <v/>
      </c>
      <c r="O21" s="17" t="str">
        <f>IF(COUNTA($A21:$K21)=0,"",IF(K21="","",IF(SUMPRODUCT(--(Gates!$A$2:$A$50=K21))=0,"Check ID","OK")))</f>
        <v/>
      </c>
      <c r="P21" s="17" t="str">
        <f>IF(COUNTA($A21:$K21)=0,"",IF($A21="","Check ID",IF(SUMPRODUCT(--($A$2:$A$300=$A21))&gt;1,"Duplicate ID",IF(OR(NOT(OR(H21="Not started",H21="In progress",H21="Done",H21="Blocked")),NOT(OR(I21="Y",I21="N")),NOT(OR(J21="Y",J21="N")),K21=""),"Check inputs","OK"))))</f>
        <v/>
      </c>
    </row>
    <row r="22" ht="30" customHeight="1" spans="1:16" x14ac:dyDescent="0.25">
      <c r="A22" s="12"/>
      <c r="B22" s="12"/>
      <c r="C22" s="13"/>
      <c r="D22" s="13"/>
      <c r="E22" s="14"/>
      <c r="F22" s="15"/>
      <c r="G22" s="12"/>
      <c r="H22" s="12"/>
      <c r="I22" s="12"/>
      <c r="J22" s="12"/>
      <c r="K22" s="12"/>
      <c r="L22" s="16" t="str">
        <f>IF(COUNTA($A22:$K22)=0,"",IF(AND(ISNUMBER(E22),ISNUMBER(F22),N(F22)&gt;=0,N(F22)&lt;=1000),E22+F22/24,"n/a"))</f>
        <v/>
      </c>
      <c r="M22" s="17" t="str">
        <f>IF(COUNTA($A22:$K22)=0,"",IF(OR(NOT(ISNUMBER(L22)),NOT(ISNUMBER(Dashboard!$B$3))),"Check times",IF(AND(H22&lt;&gt;"Done",ROUND((Dashboard!$B$3-L22)*1440,0)&gt;0),"Late","OK")))</f>
        <v/>
      </c>
      <c r="N22" s="17" t="str">
        <f>IF(COUNTA($A22:$K22)=0,"",IF(G22="","",IF(SUMPRODUCT(--($A$2:$A$300=G22))&lt;&gt;1,"Check ID",IF(OR(NOT(ISNUMBER(L22)),NOT(ISNUMBER(INDEX($L$2:$L$300,SUMPRODUCT(($A$2:$A$300=G22)*(ROW($A$2:$A$300)-1)))))),"Check times",IF(ROUND((INDEX($L$2:$L$300,SUMPRODUCT(($A$2:$A$300=G22)*(ROW($A$2:$A$300)-1)))-E22)*1440,0)&gt;0,"Conflict","OK")))))</f>
        <v/>
      </c>
      <c r="O22" s="17" t="str">
        <f>IF(COUNTA($A22:$K22)=0,"",IF(K22="","",IF(SUMPRODUCT(--(Gates!$A$2:$A$50=K22))=0,"Check ID","OK")))</f>
        <v/>
      </c>
      <c r="P22" s="17" t="str">
        <f>IF(COUNTA($A22:$K22)=0,"",IF($A22="","Check ID",IF(SUMPRODUCT(--($A$2:$A$300=$A22))&gt;1,"Duplicate ID",IF(OR(NOT(OR(H22="Not started",H22="In progress",H22="Done",H22="Blocked")),NOT(OR(I22="Y",I22="N")),NOT(OR(J22="Y",J22="N")),K22=""),"Check inputs","OK"))))</f>
        <v/>
      </c>
    </row>
    <row r="23" ht="30" customHeight="1" spans="1:16" x14ac:dyDescent="0.25">
      <c r="A23" s="12"/>
      <c r="B23" s="12"/>
      <c r="C23" s="13"/>
      <c r="D23" s="13"/>
      <c r="E23" s="14"/>
      <c r="F23" s="15"/>
      <c r="G23" s="12"/>
      <c r="H23" s="12"/>
      <c r="I23" s="12"/>
      <c r="J23" s="12"/>
      <c r="K23" s="12"/>
      <c r="L23" s="16" t="str">
        <f>IF(COUNTA($A23:$K23)=0,"",IF(AND(ISNUMBER(E23),ISNUMBER(F23),N(F23)&gt;=0,N(F23)&lt;=1000),E23+F23/24,"n/a"))</f>
        <v/>
      </c>
      <c r="M23" s="17" t="str">
        <f>IF(COUNTA($A23:$K23)=0,"",IF(OR(NOT(ISNUMBER(L23)),NOT(ISNUMBER(Dashboard!$B$3))),"Check times",IF(AND(H23&lt;&gt;"Done",ROUND((Dashboard!$B$3-L23)*1440,0)&gt;0),"Late","OK")))</f>
        <v/>
      </c>
      <c r="N23" s="17" t="str">
        <f>IF(COUNTA($A23:$K23)=0,"",IF(G23="","",IF(SUMPRODUCT(--($A$2:$A$300=G23))&lt;&gt;1,"Check ID",IF(OR(NOT(ISNUMBER(L23)),NOT(ISNUMBER(INDEX($L$2:$L$300,SUMPRODUCT(($A$2:$A$300=G23)*(ROW($A$2:$A$300)-1)))))),"Check times",IF(ROUND((INDEX($L$2:$L$300,SUMPRODUCT(($A$2:$A$300=G23)*(ROW($A$2:$A$300)-1)))-E23)*1440,0)&gt;0,"Conflict","OK")))))</f>
        <v/>
      </c>
      <c r="O23" s="17" t="str">
        <f>IF(COUNTA($A23:$K23)=0,"",IF(K23="","",IF(SUMPRODUCT(--(Gates!$A$2:$A$50=K23))=0,"Check ID","OK")))</f>
        <v/>
      </c>
      <c r="P23" s="17" t="str">
        <f>IF(COUNTA($A23:$K23)=0,"",IF($A23="","Check ID",IF(SUMPRODUCT(--($A$2:$A$300=$A23))&gt;1,"Duplicate ID",IF(OR(NOT(OR(H23="Not started",H23="In progress",H23="Done",H23="Blocked")),NOT(OR(I23="Y",I23="N")),NOT(OR(J23="Y",J23="N")),K23=""),"Check inputs","OK"))))</f>
        <v/>
      </c>
    </row>
    <row r="24" ht="30" customHeight="1" spans="1:16" x14ac:dyDescent="0.25">
      <c r="A24" s="12"/>
      <c r="B24" s="12"/>
      <c r="C24" s="13"/>
      <c r="D24" s="13"/>
      <c r="E24" s="14"/>
      <c r="F24" s="15"/>
      <c r="G24" s="12"/>
      <c r="H24" s="12"/>
      <c r="I24" s="12"/>
      <c r="J24" s="12"/>
      <c r="K24" s="12"/>
      <c r="L24" s="16" t="str">
        <f>IF(COUNTA($A24:$K24)=0,"",IF(AND(ISNUMBER(E24),ISNUMBER(F24),N(F24)&gt;=0,N(F24)&lt;=1000),E24+F24/24,"n/a"))</f>
        <v/>
      </c>
      <c r="M24" s="17" t="str">
        <f>IF(COUNTA($A24:$K24)=0,"",IF(OR(NOT(ISNUMBER(L24)),NOT(ISNUMBER(Dashboard!$B$3))),"Check times",IF(AND(H24&lt;&gt;"Done",ROUND((Dashboard!$B$3-L24)*1440,0)&gt;0),"Late","OK")))</f>
        <v/>
      </c>
      <c r="N24" s="17" t="str">
        <f>IF(COUNTA($A24:$K24)=0,"",IF(G24="","",IF(SUMPRODUCT(--($A$2:$A$300=G24))&lt;&gt;1,"Check ID",IF(OR(NOT(ISNUMBER(L24)),NOT(ISNUMBER(INDEX($L$2:$L$300,SUMPRODUCT(($A$2:$A$300=G24)*(ROW($A$2:$A$300)-1)))))),"Check times",IF(ROUND((INDEX($L$2:$L$300,SUMPRODUCT(($A$2:$A$300=G24)*(ROW($A$2:$A$300)-1)))-E24)*1440,0)&gt;0,"Conflict","OK")))))</f>
        <v/>
      </c>
      <c r="O24" s="17" t="str">
        <f>IF(COUNTA($A24:$K24)=0,"",IF(K24="","",IF(SUMPRODUCT(--(Gates!$A$2:$A$50=K24))=0,"Check ID","OK")))</f>
        <v/>
      </c>
      <c r="P24" s="17" t="str">
        <f>IF(COUNTA($A24:$K24)=0,"",IF($A24="","Check ID",IF(SUMPRODUCT(--($A$2:$A$300=$A24))&gt;1,"Duplicate ID",IF(OR(NOT(OR(H24="Not started",H24="In progress",H24="Done",H24="Blocked")),NOT(OR(I24="Y",I24="N")),NOT(OR(J24="Y",J24="N")),K24=""),"Check inputs","OK"))))</f>
        <v/>
      </c>
    </row>
    <row r="25" ht="30" customHeight="1" spans="1:16" x14ac:dyDescent="0.25">
      <c r="A25" s="12"/>
      <c r="B25" s="12"/>
      <c r="C25" s="13"/>
      <c r="D25" s="13"/>
      <c r="E25" s="14"/>
      <c r="F25" s="15"/>
      <c r="G25" s="12"/>
      <c r="H25" s="12"/>
      <c r="I25" s="12"/>
      <c r="J25" s="12"/>
      <c r="K25" s="12"/>
      <c r="L25" s="16" t="str">
        <f>IF(COUNTA($A25:$K25)=0,"",IF(AND(ISNUMBER(E25),ISNUMBER(F25),N(F25)&gt;=0,N(F25)&lt;=1000),E25+F25/24,"n/a"))</f>
        <v/>
      </c>
      <c r="M25" s="17" t="str">
        <f>IF(COUNTA($A25:$K25)=0,"",IF(OR(NOT(ISNUMBER(L25)),NOT(ISNUMBER(Dashboard!$B$3))),"Check times",IF(AND(H25&lt;&gt;"Done",ROUND((Dashboard!$B$3-L25)*1440,0)&gt;0),"Late","OK")))</f>
        <v/>
      </c>
      <c r="N25" s="17" t="str">
        <f>IF(COUNTA($A25:$K25)=0,"",IF(G25="","",IF(SUMPRODUCT(--($A$2:$A$300=G25))&lt;&gt;1,"Check ID",IF(OR(NOT(ISNUMBER(L25)),NOT(ISNUMBER(INDEX($L$2:$L$300,SUMPRODUCT(($A$2:$A$300=G25)*(ROW($A$2:$A$300)-1)))))),"Check times",IF(ROUND((INDEX($L$2:$L$300,SUMPRODUCT(($A$2:$A$300=G25)*(ROW($A$2:$A$300)-1)))-E25)*1440,0)&gt;0,"Conflict","OK")))))</f>
        <v/>
      </c>
      <c r="O25" s="17" t="str">
        <f>IF(COUNTA($A25:$K25)=0,"",IF(K25="","",IF(SUMPRODUCT(--(Gates!$A$2:$A$50=K25))=0,"Check ID","OK")))</f>
        <v/>
      </c>
      <c r="P25" s="17" t="str">
        <f>IF(COUNTA($A25:$K25)=0,"",IF($A25="","Check ID",IF(SUMPRODUCT(--($A$2:$A$300=$A25))&gt;1,"Duplicate ID",IF(OR(NOT(OR(H25="Not started",H25="In progress",H25="Done",H25="Blocked")),NOT(OR(I25="Y",I25="N")),NOT(OR(J25="Y",J25="N")),K25=""),"Check inputs","OK"))))</f>
        <v/>
      </c>
    </row>
    <row r="26" ht="30" customHeight="1" spans="1:16" x14ac:dyDescent="0.25">
      <c r="A26" s="12"/>
      <c r="B26" s="12"/>
      <c r="C26" s="13"/>
      <c r="D26" s="13"/>
      <c r="E26" s="14"/>
      <c r="F26" s="15"/>
      <c r="G26" s="12"/>
      <c r="H26" s="12"/>
      <c r="I26" s="12"/>
      <c r="J26" s="12"/>
      <c r="K26" s="12"/>
      <c r="L26" s="16" t="str">
        <f>IF(COUNTA($A26:$K26)=0,"",IF(AND(ISNUMBER(E26),ISNUMBER(F26),N(F26)&gt;=0,N(F26)&lt;=1000),E26+F26/24,"n/a"))</f>
        <v/>
      </c>
      <c r="M26" s="17" t="str">
        <f>IF(COUNTA($A26:$K26)=0,"",IF(OR(NOT(ISNUMBER(L26)),NOT(ISNUMBER(Dashboard!$B$3))),"Check times",IF(AND(H26&lt;&gt;"Done",ROUND((Dashboard!$B$3-L26)*1440,0)&gt;0),"Late","OK")))</f>
        <v/>
      </c>
      <c r="N26" s="17" t="str">
        <f>IF(COUNTA($A26:$K26)=0,"",IF(G26="","",IF(SUMPRODUCT(--($A$2:$A$300=G26))&lt;&gt;1,"Check ID",IF(OR(NOT(ISNUMBER(L26)),NOT(ISNUMBER(INDEX($L$2:$L$300,SUMPRODUCT(($A$2:$A$300=G26)*(ROW($A$2:$A$300)-1)))))),"Check times",IF(ROUND((INDEX($L$2:$L$300,SUMPRODUCT(($A$2:$A$300=G26)*(ROW($A$2:$A$300)-1)))-E26)*1440,0)&gt;0,"Conflict","OK")))))</f>
        <v/>
      </c>
      <c r="O26" s="17" t="str">
        <f>IF(COUNTA($A26:$K26)=0,"",IF(K26="","",IF(SUMPRODUCT(--(Gates!$A$2:$A$50=K26))=0,"Check ID","OK")))</f>
        <v/>
      </c>
      <c r="P26" s="17" t="str">
        <f>IF(COUNTA($A26:$K26)=0,"",IF($A26="","Check ID",IF(SUMPRODUCT(--($A$2:$A$300=$A26))&gt;1,"Duplicate ID",IF(OR(NOT(OR(H26="Not started",H26="In progress",H26="Done",H26="Blocked")),NOT(OR(I26="Y",I26="N")),NOT(OR(J26="Y",J26="N")),K26=""),"Check inputs","OK"))))</f>
        <v/>
      </c>
    </row>
    <row r="27" ht="30" customHeight="1" spans="1:16" x14ac:dyDescent="0.25">
      <c r="A27" s="12"/>
      <c r="B27" s="12"/>
      <c r="C27" s="13"/>
      <c r="D27" s="13"/>
      <c r="E27" s="14"/>
      <c r="F27" s="15"/>
      <c r="G27" s="12"/>
      <c r="H27" s="12"/>
      <c r="I27" s="12"/>
      <c r="J27" s="12"/>
      <c r="K27" s="12"/>
      <c r="L27" s="16" t="str">
        <f>IF(COUNTA($A27:$K27)=0,"",IF(AND(ISNUMBER(E27),ISNUMBER(F27),N(F27)&gt;=0,N(F27)&lt;=1000),E27+F27/24,"n/a"))</f>
        <v/>
      </c>
      <c r="M27" s="17" t="str">
        <f>IF(COUNTA($A27:$K27)=0,"",IF(OR(NOT(ISNUMBER(L27)),NOT(ISNUMBER(Dashboard!$B$3))),"Check times",IF(AND(H27&lt;&gt;"Done",ROUND((Dashboard!$B$3-L27)*1440,0)&gt;0),"Late","OK")))</f>
        <v/>
      </c>
      <c r="N27" s="17" t="str">
        <f>IF(COUNTA($A27:$K27)=0,"",IF(G27="","",IF(SUMPRODUCT(--($A$2:$A$300=G27))&lt;&gt;1,"Check ID",IF(OR(NOT(ISNUMBER(L27)),NOT(ISNUMBER(INDEX($L$2:$L$300,SUMPRODUCT(($A$2:$A$300=G27)*(ROW($A$2:$A$300)-1)))))),"Check times",IF(ROUND((INDEX($L$2:$L$300,SUMPRODUCT(($A$2:$A$300=G27)*(ROW($A$2:$A$300)-1)))-E27)*1440,0)&gt;0,"Conflict","OK")))))</f>
        <v/>
      </c>
      <c r="O27" s="17" t="str">
        <f>IF(COUNTA($A27:$K27)=0,"",IF(K27="","",IF(SUMPRODUCT(--(Gates!$A$2:$A$50=K27))=0,"Check ID","OK")))</f>
        <v/>
      </c>
      <c r="P27" s="17" t="str">
        <f>IF(COUNTA($A27:$K27)=0,"",IF($A27="","Check ID",IF(SUMPRODUCT(--($A$2:$A$300=$A27))&gt;1,"Duplicate ID",IF(OR(NOT(OR(H27="Not started",H27="In progress",H27="Done",H27="Blocked")),NOT(OR(I27="Y",I27="N")),NOT(OR(J27="Y",J27="N")),K27=""),"Check inputs","OK"))))</f>
        <v/>
      </c>
    </row>
    <row r="28" ht="30" customHeight="1" spans="1:16" x14ac:dyDescent="0.25">
      <c r="A28" s="12"/>
      <c r="B28" s="12"/>
      <c r="C28" s="13"/>
      <c r="D28" s="13"/>
      <c r="E28" s="14"/>
      <c r="F28" s="15"/>
      <c r="G28" s="12"/>
      <c r="H28" s="12"/>
      <c r="I28" s="12"/>
      <c r="J28" s="12"/>
      <c r="K28" s="12"/>
      <c r="L28" s="16" t="str">
        <f>IF(COUNTA($A28:$K28)=0,"",IF(AND(ISNUMBER(E28),ISNUMBER(F28),N(F28)&gt;=0,N(F28)&lt;=1000),E28+F28/24,"n/a"))</f>
        <v/>
      </c>
      <c r="M28" s="17" t="str">
        <f>IF(COUNTA($A28:$K28)=0,"",IF(OR(NOT(ISNUMBER(L28)),NOT(ISNUMBER(Dashboard!$B$3))),"Check times",IF(AND(H28&lt;&gt;"Done",ROUND((Dashboard!$B$3-L28)*1440,0)&gt;0),"Late","OK")))</f>
        <v/>
      </c>
      <c r="N28" s="17" t="str">
        <f>IF(COUNTA($A28:$K28)=0,"",IF(G28="","",IF(SUMPRODUCT(--($A$2:$A$300=G28))&lt;&gt;1,"Check ID",IF(OR(NOT(ISNUMBER(L28)),NOT(ISNUMBER(INDEX($L$2:$L$300,SUMPRODUCT(($A$2:$A$300=G28)*(ROW($A$2:$A$300)-1)))))),"Check times",IF(ROUND((INDEX($L$2:$L$300,SUMPRODUCT(($A$2:$A$300=G28)*(ROW($A$2:$A$300)-1)))-E28)*1440,0)&gt;0,"Conflict","OK")))))</f>
        <v/>
      </c>
      <c r="O28" s="17" t="str">
        <f>IF(COUNTA($A28:$K28)=0,"",IF(K28="","",IF(SUMPRODUCT(--(Gates!$A$2:$A$50=K28))=0,"Check ID","OK")))</f>
        <v/>
      </c>
      <c r="P28" s="17" t="str">
        <f>IF(COUNTA($A28:$K28)=0,"",IF($A28="","Check ID",IF(SUMPRODUCT(--($A$2:$A$300=$A28))&gt;1,"Duplicate ID",IF(OR(NOT(OR(H28="Not started",H28="In progress",H28="Done",H28="Blocked")),NOT(OR(I28="Y",I28="N")),NOT(OR(J28="Y",J28="N")),K28=""),"Check inputs","OK"))))</f>
        <v/>
      </c>
    </row>
    <row r="29" ht="30" customHeight="1" spans="1:16" x14ac:dyDescent="0.25">
      <c r="A29" s="12"/>
      <c r="B29" s="12"/>
      <c r="C29" s="13"/>
      <c r="D29" s="13"/>
      <c r="E29" s="14"/>
      <c r="F29" s="15"/>
      <c r="G29" s="12"/>
      <c r="H29" s="12"/>
      <c r="I29" s="12"/>
      <c r="J29" s="12"/>
      <c r="K29" s="12"/>
      <c r="L29" s="16" t="str">
        <f>IF(COUNTA($A29:$K29)=0,"",IF(AND(ISNUMBER(E29),ISNUMBER(F29),N(F29)&gt;=0,N(F29)&lt;=1000),E29+F29/24,"n/a"))</f>
        <v/>
      </c>
      <c r="M29" s="17" t="str">
        <f>IF(COUNTA($A29:$K29)=0,"",IF(OR(NOT(ISNUMBER(L29)),NOT(ISNUMBER(Dashboard!$B$3))),"Check times",IF(AND(H29&lt;&gt;"Done",ROUND((Dashboard!$B$3-L29)*1440,0)&gt;0),"Late","OK")))</f>
        <v/>
      </c>
      <c r="N29" s="17" t="str">
        <f>IF(COUNTA($A29:$K29)=0,"",IF(G29="","",IF(SUMPRODUCT(--($A$2:$A$300=G29))&lt;&gt;1,"Check ID",IF(OR(NOT(ISNUMBER(L29)),NOT(ISNUMBER(INDEX($L$2:$L$300,SUMPRODUCT(($A$2:$A$300=G29)*(ROW($A$2:$A$300)-1)))))),"Check times",IF(ROUND((INDEX($L$2:$L$300,SUMPRODUCT(($A$2:$A$300=G29)*(ROW($A$2:$A$300)-1)))-E29)*1440,0)&gt;0,"Conflict","OK")))))</f>
        <v/>
      </c>
      <c r="O29" s="17" t="str">
        <f>IF(COUNTA($A29:$K29)=0,"",IF(K29="","",IF(SUMPRODUCT(--(Gates!$A$2:$A$50=K29))=0,"Check ID","OK")))</f>
        <v/>
      </c>
      <c r="P29" s="17" t="str">
        <f>IF(COUNTA($A29:$K29)=0,"",IF($A29="","Check ID",IF(SUMPRODUCT(--($A$2:$A$300=$A29))&gt;1,"Duplicate ID",IF(OR(NOT(OR(H29="Not started",H29="In progress",H29="Done",H29="Blocked")),NOT(OR(I29="Y",I29="N")),NOT(OR(J29="Y",J29="N")),K29=""),"Check inputs","OK"))))</f>
        <v/>
      </c>
    </row>
    <row r="30" ht="30" customHeight="1" spans="1:16" x14ac:dyDescent="0.25">
      <c r="A30" s="12"/>
      <c r="B30" s="12"/>
      <c r="C30" s="13"/>
      <c r="D30" s="13"/>
      <c r="E30" s="14"/>
      <c r="F30" s="15"/>
      <c r="G30" s="12"/>
      <c r="H30" s="12"/>
      <c r="I30" s="12"/>
      <c r="J30" s="12"/>
      <c r="K30" s="12"/>
      <c r="L30" s="16" t="str">
        <f>IF(COUNTA($A30:$K30)=0,"",IF(AND(ISNUMBER(E30),ISNUMBER(F30),N(F30)&gt;=0,N(F30)&lt;=1000),E30+F30/24,"n/a"))</f>
        <v/>
      </c>
      <c r="M30" s="17" t="str">
        <f>IF(COUNTA($A30:$K30)=0,"",IF(OR(NOT(ISNUMBER(L30)),NOT(ISNUMBER(Dashboard!$B$3))),"Check times",IF(AND(H30&lt;&gt;"Done",ROUND((Dashboard!$B$3-L30)*1440,0)&gt;0),"Late","OK")))</f>
        <v/>
      </c>
      <c r="N30" s="17" t="str">
        <f>IF(COUNTA($A30:$K30)=0,"",IF(G30="","",IF(SUMPRODUCT(--($A$2:$A$300=G30))&lt;&gt;1,"Check ID",IF(OR(NOT(ISNUMBER(L30)),NOT(ISNUMBER(INDEX($L$2:$L$300,SUMPRODUCT(($A$2:$A$300=G30)*(ROW($A$2:$A$300)-1)))))),"Check times",IF(ROUND((INDEX($L$2:$L$300,SUMPRODUCT(($A$2:$A$300=G30)*(ROW($A$2:$A$300)-1)))-E30)*1440,0)&gt;0,"Conflict","OK")))))</f>
        <v/>
      </c>
      <c r="O30" s="17" t="str">
        <f>IF(COUNTA($A30:$K30)=0,"",IF(K30="","",IF(SUMPRODUCT(--(Gates!$A$2:$A$50=K30))=0,"Check ID","OK")))</f>
        <v/>
      </c>
      <c r="P30" s="17" t="str">
        <f>IF(COUNTA($A30:$K30)=0,"",IF($A30="","Check ID",IF(SUMPRODUCT(--($A$2:$A$300=$A30))&gt;1,"Duplicate ID",IF(OR(NOT(OR(H30="Not started",H30="In progress",H30="Done",H30="Blocked")),NOT(OR(I30="Y",I30="N")),NOT(OR(J30="Y",J30="N")),K30=""),"Check inputs","OK"))))</f>
        <v/>
      </c>
    </row>
    <row r="31" ht="30" customHeight="1" spans="1:16" x14ac:dyDescent="0.25">
      <c r="A31" s="12"/>
      <c r="B31" s="12"/>
      <c r="C31" s="13"/>
      <c r="D31" s="13"/>
      <c r="E31" s="14"/>
      <c r="F31" s="15"/>
      <c r="G31" s="12"/>
      <c r="H31" s="12"/>
      <c r="I31" s="12"/>
      <c r="J31" s="12"/>
      <c r="K31" s="12"/>
      <c r="L31" s="16" t="str">
        <f>IF(COUNTA($A31:$K31)=0,"",IF(AND(ISNUMBER(E31),ISNUMBER(F31),N(F31)&gt;=0,N(F31)&lt;=1000),E31+F31/24,"n/a"))</f>
        <v/>
      </c>
      <c r="M31" s="17" t="str">
        <f>IF(COUNTA($A31:$K31)=0,"",IF(OR(NOT(ISNUMBER(L31)),NOT(ISNUMBER(Dashboard!$B$3))),"Check times",IF(AND(H31&lt;&gt;"Done",ROUND((Dashboard!$B$3-L31)*1440,0)&gt;0),"Late","OK")))</f>
        <v/>
      </c>
      <c r="N31" s="17" t="str">
        <f>IF(COUNTA($A31:$K31)=0,"",IF(G31="","",IF(SUMPRODUCT(--($A$2:$A$300=G31))&lt;&gt;1,"Check ID",IF(OR(NOT(ISNUMBER(L31)),NOT(ISNUMBER(INDEX($L$2:$L$300,SUMPRODUCT(($A$2:$A$300=G31)*(ROW($A$2:$A$300)-1)))))),"Check times",IF(ROUND((INDEX($L$2:$L$300,SUMPRODUCT(($A$2:$A$300=G31)*(ROW($A$2:$A$300)-1)))-E31)*1440,0)&gt;0,"Conflict","OK")))))</f>
        <v/>
      </c>
      <c r="O31" s="17" t="str">
        <f>IF(COUNTA($A31:$K31)=0,"",IF(K31="","",IF(SUMPRODUCT(--(Gates!$A$2:$A$50=K31))=0,"Check ID","OK")))</f>
        <v/>
      </c>
      <c r="P31" s="17" t="str">
        <f>IF(COUNTA($A31:$K31)=0,"",IF($A31="","Check ID",IF(SUMPRODUCT(--($A$2:$A$300=$A31))&gt;1,"Duplicate ID",IF(OR(NOT(OR(H31="Not started",H31="In progress",H31="Done",H31="Blocked")),NOT(OR(I31="Y",I31="N")),NOT(OR(J31="Y",J31="N")),K31=""),"Check inputs","OK"))))</f>
        <v/>
      </c>
    </row>
    <row r="32" ht="30" customHeight="1" spans="1:16" x14ac:dyDescent="0.25">
      <c r="A32" s="12"/>
      <c r="B32" s="12"/>
      <c r="C32" s="13"/>
      <c r="D32" s="13"/>
      <c r="E32" s="14"/>
      <c r="F32" s="15"/>
      <c r="G32" s="12"/>
      <c r="H32" s="12"/>
      <c r="I32" s="12"/>
      <c r="J32" s="12"/>
      <c r="K32" s="12"/>
      <c r="L32" s="16" t="str">
        <f>IF(COUNTA($A32:$K32)=0,"",IF(AND(ISNUMBER(E32),ISNUMBER(F32),N(F32)&gt;=0,N(F32)&lt;=1000),E32+F32/24,"n/a"))</f>
        <v/>
      </c>
      <c r="M32" s="17" t="str">
        <f>IF(COUNTA($A32:$K32)=0,"",IF(OR(NOT(ISNUMBER(L32)),NOT(ISNUMBER(Dashboard!$B$3))),"Check times",IF(AND(H32&lt;&gt;"Done",ROUND((Dashboard!$B$3-L32)*1440,0)&gt;0),"Late","OK")))</f>
        <v/>
      </c>
      <c r="N32" s="17" t="str">
        <f>IF(COUNTA($A32:$K32)=0,"",IF(G32="","",IF(SUMPRODUCT(--($A$2:$A$300=G32))&lt;&gt;1,"Check ID",IF(OR(NOT(ISNUMBER(L32)),NOT(ISNUMBER(INDEX($L$2:$L$300,SUMPRODUCT(($A$2:$A$300=G32)*(ROW($A$2:$A$300)-1)))))),"Check times",IF(ROUND((INDEX($L$2:$L$300,SUMPRODUCT(($A$2:$A$300=G32)*(ROW($A$2:$A$300)-1)))-E32)*1440,0)&gt;0,"Conflict","OK")))))</f>
        <v/>
      </c>
      <c r="O32" s="17" t="str">
        <f>IF(COUNTA($A32:$K32)=0,"",IF(K32="","",IF(SUMPRODUCT(--(Gates!$A$2:$A$50=K32))=0,"Check ID","OK")))</f>
        <v/>
      </c>
      <c r="P32" s="17" t="str">
        <f>IF(COUNTA($A32:$K32)=0,"",IF($A32="","Check ID",IF(SUMPRODUCT(--($A$2:$A$300=$A32))&gt;1,"Duplicate ID",IF(OR(NOT(OR(H32="Not started",H32="In progress",H32="Done",H32="Blocked")),NOT(OR(I32="Y",I32="N")),NOT(OR(J32="Y",J32="N")),K32=""),"Check inputs","OK"))))</f>
        <v/>
      </c>
    </row>
    <row r="33" ht="30" customHeight="1" spans="1:16" x14ac:dyDescent="0.25">
      <c r="A33" s="12"/>
      <c r="B33" s="12"/>
      <c r="C33" s="13"/>
      <c r="D33" s="13"/>
      <c r="E33" s="14"/>
      <c r="F33" s="15"/>
      <c r="G33" s="12"/>
      <c r="H33" s="12"/>
      <c r="I33" s="12"/>
      <c r="J33" s="12"/>
      <c r="K33" s="12"/>
      <c r="L33" s="16" t="str">
        <f>IF(COUNTA($A33:$K33)=0,"",IF(AND(ISNUMBER(E33),ISNUMBER(F33),N(F33)&gt;=0,N(F33)&lt;=1000),E33+F33/24,"n/a"))</f>
        <v/>
      </c>
      <c r="M33" s="17" t="str">
        <f>IF(COUNTA($A33:$K33)=0,"",IF(OR(NOT(ISNUMBER(L33)),NOT(ISNUMBER(Dashboard!$B$3))),"Check times",IF(AND(H33&lt;&gt;"Done",ROUND((Dashboard!$B$3-L33)*1440,0)&gt;0),"Late","OK")))</f>
        <v/>
      </c>
      <c r="N33" s="17" t="str">
        <f>IF(COUNTA($A33:$K33)=0,"",IF(G33="","",IF(SUMPRODUCT(--($A$2:$A$300=G33))&lt;&gt;1,"Check ID",IF(OR(NOT(ISNUMBER(L33)),NOT(ISNUMBER(INDEX($L$2:$L$300,SUMPRODUCT(($A$2:$A$300=G33)*(ROW($A$2:$A$300)-1)))))),"Check times",IF(ROUND((INDEX($L$2:$L$300,SUMPRODUCT(($A$2:$A$300=G33)*(ROW($A$2:$A$300)-1)))-E33)*1440,0)&gt;0,"Conflict","OK")))))</f>
        <v/>
      </c>
      <c r="O33" s="17" t="str">
        <f>IF(COUNTA($A33:$K33)=0,"",IF(K33="","",IF(SUMPRODUCT(--(Gates!$A$2:$A$50=K33))=0,"Check ID","OK")))</f>
        <v/>
      </c>
      <c r="P33" s="17" t="str">
        <f>IF(COUNTA($A33:$K33)=0,"",IF($A33="","Check ID",IF(SUMPRODUCT(--($A$2:$A$300=$A33))&gt;1,"Duplicate ID",IF(OR(NOT(OR(H33="Not started",H33="In progress",H33="Done",H33="Blocked")),NOT(OR(I33="Y",I33="N")),NOT(OR(J33="Y",J33="N")),K33=""),"Check inputs","OK"))))</f>
        <v/>
      </c>
    </row>
    <row r="34" ht="30" customHeight="1" spans="1:16" x14ac:dyDescent="0.25">
      <c r="A34" s="12"/>
      <c r="B34" s="12"/>
      <c r="C34" s="13"/>
      <c r="D34" s="13"/>
      <c r="E34" s="14"/>
      <c r="F34" s="15"/>
      <c r="G34" s="12"/>
      <c r="H34" s="12"/>
      <c r="I34" s="12"/>
      <c r="J34" s="12"/>
      <c r="K34" s="12"/>
      <c r="L34" s="16" t="str">
        <f>IF(COUNTA($A34:$K34)=0,"",IF(AND(ISNUMBER(E34),ISNUMBER(F34),N(F34)&gt;=0,N(F34)&lt;=1000),E34+F34/24,"n/a"))</f>
        <v/>
      </c>
      <c r="M34" s="17" t="str">
        <f>IF(COUNTA($A34:$K34)=0,"",IF(OR(NOT(ISNUMBER(L34)),NOT(ISNUMBER(Dashboard!$B$3))),"Check times",IF(AND(H34&lt;&gt;"Done",ROUND((Dashboard!$B$3-L34)*1440,0)&gt;0),"Late","OK")))</f>
        <v/>
      </c>
      <c r="N34" s="17" t="str">
        <f>IF(COUNTA($A34:$K34)=0,"",IF(G34="","",IF(SUMPRODUCT(--($A$2:$A$300=G34))&lt;&gt;1,"Check ID",IF(OR(NOT(ISNUMBER(L34)),NOT(ISNUMBER(INDEX($L$2:$L$300,SUMPRODUCT(($A$2:$A$300=G34)*(ROW($A$2:$A$300)-1)))))),"Check times",IF(ROUND((INDEX($L$2:$L$300,SUMPRODUCT(($A$2:$A$300=G34)*(ROW($A$2:$A$300)-1)))-E34)*1440,0)&gt;0,"Conflict","OK")))))</f>
        <v/>
      </c>
      <c r="O34" s="17" t="str">
        <f>IF(COUNTA($A34:$K34)=0,"",IF(K34="","",IF(SUMPRODUCT(--(Gates!$A$2:$A$50=K34))=0,"Check ID","OK")))</f>
        <v/>
      </c>
      <c r="P34" s="17" t="str">
        <f>IF(COUNTA($A34:$K34)=0,"",IF($A34="","Check ID",IF(SUMPRODUCT(--($A$2:$A$300=$A34))&gt;1,"Duplicate ID",IF(OR(NOT(OR(H34="Not started",H34="In progress",H34="Done",H34="Blocked")),NOT(OR(I34="Y",I34="N")),NOT(OR(J34="Y",J34="N")),K34=""),"Check inputs","OK"))))</f>
        <v/>
      </c>
    </row>
    <row r="35" ht="30" customHeight="1" spans="1:16" x14ac:dyDescent="0.25">
      <c r="A35" s="12"/>
      <c r="B35" s="12"/>
      <c r="C35" s="13"/>
      <c r="D35" s="13"/>
      <c r="E35" s="14"/>
      <c r="F35" s="15"/>
      <c r="G35" s="12"/>
      <c r="H35" s="12"/>
      <c r="I35" s="12"/>
      <c r="J35" s="12"/>
      <c r="K35" s="12"/>
      <c r="L35" s="16" t="str">
        <f>IF(COUNTA($A35:$K35)=0,"",IF(AND(ISNUMBER(E35),ISNUMBER(F35),N(F35)&gt;=0,N(F35)&lt;=1000),E35+F35/24,"n/a"))</f>
        <v/>
      </c>
      <c r="M35" s="17" t="str">
        <f>IF(COUNTA($A35:$K35)=0,"",IF(OR(NOT(ISNUMBER(L35)),NOT(ISNUMBER(Dashboard!$B$3))),"Check times",IF(AND(H35&lt;&gt;"Done",ROUND((Dashboard!$B$3-L35)*1440,0)&gt;0),"Late","OK")))</f>
        <v/>
      </c>
      <c r="N35" s="17" t="str">
        <f>IF(COUNTA($A35:$K35)=0,"",IF(G35="","",IF(SUMPRODUCT(--($A$2:$A$300=G35))&lt;&gt;1,"Check ID",IF(OR(NOT(ISNUMBER(L35)),NOT(ISNUMBER(INDEX($L$2:$L$300,SUMPRODUCT(($A$2:$A$300=G35)*(ROW($A$2:$A$300)-1)))))),"Check times",IF(ROUND((INDEX($L$2:$L$300,SUMPRODUCT(($A$2:$A$300=G35)*(ROW($A$2:$A$300)-1)))-E35)*1440,0)&gt;0,"Conflict","OK")))))</f>
        <v/>
      </c>
      <c r="O35" s="17" t="str">
        <f>IF(COUNTA($A35:$K35)=0,"",IF(K35="","",IF(SUMPRODUCT(--(Gates!$A$2:$A$50=K35))=0,"Check ID","OK")))</f>
        <v/>
      </c>
      <c r="P35" s="17" t="str">
        <f>IF(COUNTA($A35:$K35)=0,"",IF($A35="","Check ID",IF(SUMPRODUCT(--($A$2:$A$300=$A35))&gt;1,"Duplicate ID",IF(OR(NOT(OR(H35="Not started",H35="In progress",H35="Done",H35="Blocked")),NOT(OR(I35="Y",I35="N")),NOT(OR(J35="Y",J35="N")),K35=""),"Check inputs","OK"))))</f>
        <v/>
      </c>
    </row>
    <row r="36" ht="30" customHeight="1" spans="1:16" x14ac:dyDescent="0.25">
      <c r="A36" s="12"/>
      <c r="B36" s="12"/>
      <c r="C36" s="13"/>
      <c r="D36" s="13"/>
      <c r="E36" s="14"/>
      <c r="F36" s="15"/>
      <c r="G36" s="12"/>
      <c r="H36" s="12"/>
      <c r="I36" s="12"/>
      <c r="J36" s="12"/>
      <c r="K36" s="12"/>
      <c r="L36" s="16" t="str">
        <f>IF(COUNTA($A36:$K36)=0,"",IF(AND(ISNUMBER(E36),ISNUMBER(F36),N(F36)&gt;=0,N(F36)&lt;=1000),E36+F36/24,"n/a"))</f>
        <v/>
      </c>
      <c r="M36" s="17" t="str">
        <f>IF(COUNTA($A36:$K36)=0,"",IF(OR(NOT(ISNUMBER(L36)),NOT(ISNUMBER(Dashboard!$B$3))),"Check times",IF(AND(H36&lt;&gt;"Done",ROUND((Dashboard!$B$3-L36)*1440,0)&gt;0),"Late","OK")))</f>
        <v/>
      </c>
      <c r="N36" s="17" t="str">
        <f>IF(COUNTA($A36:$K36)=0,"",IF(G36="","",IF(SUMPRODUCT(--($A$2:$A$300=G36))&lt;&gt;1,"Check ID",IF(OR(NOT(ISNUMBER(L36)),NOT(ISNUMBER(INDEX($L$2:$L$300,SUMPRODUCT(($A$2:$A$300=G36)*(ROW($A$2:$A$300)-1)))))),"Check times",IF(ROUND((INDEX($L$2:$L$300,SUMPRODUCT(($A$2:$A$300=G36)*(ROW($A$2:$A$300)-1)))-E36)*1440,0)&gt;0,"Conflict","OK")))))</f>
        <v/>
      </c>
      <c r="O36" s="17" t="str">
        <f>IF(COUNTA($A36:$K36)=0,"",IF(K36="","",IF(SUMPRODUCT(--(Gates!$A$2:$A$50=K36))=0,"Check ID","OK")))</f>
        <v/>
      </c>
      <c r="P36" s="17" t="str">
        <f>IF(COUNTA($A36:$K36)=0,"",IF($A36="","Check ID",IF(SUMPRODUCT(--($A$2:$A$300=$A36))&gt;1,"Duplicate ID",IF(OR(NOT(OR(H36="Not started",H36="In progress",H36="Done",H36="Blocked")),NOT(OR(I36="Y",I36="N")),NOT(OR(J36="Y",J36="N")),K36=""),"Check inputs","OK"))))</f>
        <v/>
      </c>
    </row>
    <row r="37" ht="30" customHeight="1" spans="1:16" x14ac:dyDescent="0.25">
      <c r="A37" s="12"/>
      <c r="B37" s="12"/>
      <c r="C37" s="13"/>
      <c r="D37" s="13"/>
      <c r="E37" s="14"/>
      <c r="F37" s="15"/>
      <c r="G37" s="12"/>
      <c r="H37" s="12"/>
      <c r="I37" s="12"/>
      <c r="J37" s="12"/>
      <c r="K37" s="12"/>
      <c r="L37" s="16" t="str">
        <f>IF(COUNTA($A37:$K37)=0,"",IF(AND(ISNUMBER(E37),ISNUMBER(F37),N(F37)&gt;=0,N(F37)&lt;=1000),E37+F37/24,"n/a"))</f>
        <v/>
      </c>
      <c r="M37" s="17" t="str">
        <f>IF(COUNTA($A37:$K37)=0,"",IF(OR(NOT(ISNUMBER(L37)),NOT(ISNUMBER(Dashboard!$B$3))),"Check times",IF(AND(H37&lt;&gt;"Done",ROUND((Dashboard!$B$3-L37)*1440,0)&gt;0),"Late","OK")))</f>
        <v/>
      </c>
      <c r="N37" s="17" t="str">
        <f>IF(COUNTA($A37:$K37)=0,"",IF(G37="","",IF(SUMPRODUCT(--($A$2:$A$300=G37))&lt;&gt;1,"Check ID",IF(OR(NOT(ISNUMBER(L37)),NOT(ISNUMBER(INDEX($L$2:$L$300,SUMPRODUCT(($A$2:$A$300=G37)*(ROW($A$2:$A$300)-1)))))),"Check times",IF(ROUND((INDEX($L$2:$L$300,SUMPRODUCT(($A$2:$A$300=G37)*(ROW($A$2:$A$300)-1)))-E37)*1440,0)&gt;0,"Conflict","OK")))))</f>
        <v/>
      </c>
      <c r="O37" s="17" t="str">
        <f>IF(COUNTA($A37:$K37)=0,"",IF(K37="","",IF(SUMPRODUCT(--(Gates!$A$2:$A$50=K37))=0,"Check ID","OK")))</f>
        <v/>
      </c>
      <c r="P37" s="17" t="str">
        <f>IF(COUNTA($A37:$K37)=0,"",IF($A37="","Check ID",IF(SUMPRODUCT(--($A$2:$A$300=$A37))&gt;1,"Duplicate ID",IF(OR(NOT(OR(H37="Not started",H37="In progress",H37="Done",H37="Blocked")),NOT(OR(I37="Y",I37="N")),NOT(OR(J37="Y",J37="N")),K37=""),"Check inputs","OK"))))</f>
        <v/>
      </c>
    </row>
    <row r="38" ht="30" customHeight="1" spans="1:16" x14ac:dyDescent="0.25">
      <c r="A38" s="12"/>
      <c r="B38" s="12"/>
      <c r="C38" s="13"/>
      <c r="D38" s="13"/>
      <c r="E38" s="14"/>
      <c r="F38" s="15"/>
      <c r="G38" s="12"/>
      <c r="H38" s="12"/>
      <c r="I38" s="12"/>
      <c r="J38" s="12"/>
      <c r="K38" s="12"/>
      <c r="L38" s="16" t="str">
        <f>IF(COUNTA($A38:$K38)=0,"",IF(AND(ISNUMBER(E38),ISNUMBER(F38),N(F38)&gt;=0,N(F38)&lt;=1000),E38+F38/24,"n/a"))</f>
        <v/>
      </c>
      <c r="M38" s="17" t="str">
        <f>IF(COUNTA($A38:$K38)=0,"",IF(OR(NOT(ISNUMBER(L38)),NOT(ISNUMBER(Dashboard!$B$3))),"Check times",IF(AND(H38&lt;&gt;"Done",ROUND((Dashboard!$B$3-L38)*1440,0)&gt;0),"Late","OK")))</f>
        <v/>
      </c>
      <c r="N38" s="17" t="str">
        <f>IF(COUNTA($A38:$K38)=0,"",IF(G38="","",IF(SUMPRODUCT(--($A$2:$A$300=G38))&lt;&gt;1,"Check ID",IF(OR(NOT(ISNUMBER(L38)),NOT(ISNUMBER(INDEX($L$2:$L$300,SUMPRODUCT(($A$2:$A$300=G38)*(ROW($A$2:$A$300)-1)))))),"Check times",IF(ROUND((INDEX($L$2:$L$300,SUMPRODUCT(($A$2:$A$300=G38)*(ROW($A$2:$A$300)-1)))-E38)*1440,0)&gt;0,"Conflict","OK")))))</f>
        <v/>
      </c>
      <c r="O38" s="17" t="str">
        <f>IF(COUNTA($A38:$K38)=0,"",IF(K38="","",IF(SUMPRODUCT(--(Gates!$A$2:$A$50=K38))=0,"Check ID","OK")))</f>
        <v/>
      </c>
      <c r="P38" s="17" t="str">
        <f>IF(COUNTA($A38:$K38)=0,"",IF($A38="","Check ID",IF(SUMPRODUCT(--($A$2:$A$300=$A38))&gt;1,"Duplicate ID",IF(OR(NOT(OR(H38="Not started",H38="In progress",H38="Done",H38="Blocked")),NOT(OR(I38="Y",I38="N")),NOT(OR(J38="Y",J38="N")),K38=""),"Check inputs","OK"))))</f>
        <v/>
      </c>
    </row>
    <row r="39" ht="30" customHeight="1" spans="1:16" x14ac:dyDescent="0.25">
      <c r="A39" s="12"/>
      <c r="B39" s="12"/>
      <c r="C39" s="13"/>
      <c r="D39" s="13"/>
      <c r="E39" s="14"/>
      <c r="F39" s="15"/>
      <c r="G39" s="12"/>
      <c r="H39" s="12"/>
      <c r="I39" s="12"/>
      <c r="J39" s="12"/>
      <c r="K39" s="12"/>
      <c r="L39" s="16" t="str">
        <f>IF(COUNTA($A39:$K39)=0,"",IF(AND(ISNUMBER(E39),ISNUMBER(F39),N(F39)&gt;=0,N(F39)&lt;=1000),E39+F39/24,"n/a"))</f>
        <v/>
      </c>
      <c r="M39" s="17" t="str">
        <f>IF(COUNTA($A39:$K39)=0,"",IF(OR(NOT(ISNUMBER(L39)),NOT(ISNUMBER(Dashboard!$B$3))),"Check times",IF(AND(H39&lt;&gt;"Done",ROUND((Dashboard!$B$3-L39)*1440,0)&gt;0),"Late","OK")))</f>
        <v/>
      </c>
      <c r="N39" s="17" t="str">
        <f>IF(COUNTA($A39:$K39)=0,"",IF(G39="","",IF(SUMPRODUCT(--($A$2:$A$300=G39))&lt;&gt;1,"Check ID",IF(OR(NOT(ISNUMBER(L39)),NOT(ISNUMBER(INDEX($L$2:$L$300,SUMPRODUCT(($A$2:$A$300=G39)*(ROW($A$2:$A$300)-1)))))),"Check times",IF(ROUND((INDEX($L$2:$L$300,SUMPRODUCT(($A$2:$A$300=G39)*(ROW($A$2:$A$300)-1)))-E39)*1440,0)&gt;0,"Conflict","OK")))))</f>
        <v/>
      </c>
      <c r="O39" s="17" t="str">
        <f>IF(COUNTA($A39:$K39)=0,"",IF(K39="","",IF(SUMPRODUCT(--(Gates!$A$2:$A$50=K39))=0,"Check ID","OK")))</f>
        <v/>
      </c>
      <c r="P39" s="17" t="str">
        <f>IF(COUNTA($A39:$K39)=0,"",IF($A39="","Check ID",IF(SUMPRODUCT(--($A$2:$A$300=$A39))&gt;1,"Duplicate ID",IF(OR(NOT(OR(H39="Not started",H39="In progress",H39="Done",H39="Blocked")),NOT(OR(I39="Y",I39="N")),NOT(OR(J39="Y",J39="N")),K39=""),"Check inputs","OK"))))</f>
        <v/>
      </c>
    </row>
    <row r="40" ht="30" customHeight="1" spans="1:16" x14ac:dyDescent="0.25">
      <c r="A40" s="12"/>
      <c r="B40" s="12"/>
      <c r="C40" s="13"/>
      <c r="D40" s="13"/>
      <c r="E40" s="14"/>
      <c r="F40" s="15"/>
      <c r="G40" s="12"/>
      <c r="H40" s="12"/>
      <c r="I40" s="12"/>
      <c r="J40" s="12"/>
      <c r="K40" s="12"/>
      <c r="L40" s="16" t="str">
        <f>IF(COUNTA($A40:$K40)=0,"",IF(AND(ISNUMBER(E40),ISNUMBER(F40),N(F40)&gt;=0,N(F40)&lt;=1000),E40+F40/24,"n/a"))</f>
        <v/>
      </c>
      <c r="M40" s="17" t="str">
        <f>IF(COUNTA($A40:$K40)=0,"",IF(OR(NOT(ISNUMBER(L40)),NOT(ISNUMBER(Dashboard!$B$3))),"Check times",IF(AND(H40&lt;&gt;"Done",ROUND((Dashboard!$B$3-L40)*1440,0)&gt;0),"Late","OK")))</f>
        <v/>
      </c>
      <c r="N40" s="17" t="str">
        <f>IF(COUNTA($A40:$K40)=0,"",IF(G40="","",IF(SUMPRODUCT(--($A$2:$A$300=G40))&lt;&gt;1,"Check ID",IF(OR(NOT(ISNUMBER(L40)),NOT(ISNUMBER(INDEX($L$2:$L$300,SUMPRODUCT(($A$2:$A$300=G40)*(ROW($A$2:$A$300)-1)))))),"Check times",IF(ROUND((INDEX($L$2:$L$300,SUMPRODUCT(($A$2:$A$300=G40)*(ROW($A$2:$A$300)-1)))-E40)*1440,0)&gt;0,"Conflict","OK")))))</f>
        <v/>
      </c>
      <c r="O40" s="17" t="str">
        <f>IF(COUNTA($A40:$K40)=0,"",IF(K40="","",IF(SUMPRODUCT(--(Gates!$A$2:$A$50=K40))=0,"Check ID","OK")))</f>
        <v/>
      </c>
      <c r="P40" s="17" t="str">
        <f>IF(COUNTA($A40:$K40)=0,"",IF($A40="","Check ID",IF(SUMPRODUCT(--($A$2:$A$300=$A40))&gt;1,"Duplicate ID",IF(OR(NOT(OR(H40="Not started",H40="In progress",H40="Done",H40="Blocked")),NOT(OR(I40="Y",I40="N")),NOT(OR(J40="Y",J40="N")),K40=""),"Check inputs","OK"))))</f>
        <v/>
      </c>
    </row>
    <row r="41" ht="30" customHeight="1" spans="1:16" x14ac:dyDescent="0.25">
      <c r="A41" s="12"/>
      <c r="B41" s="12"/>
      <c r="C41" s="13"/>
      <c r="D41" s="13"/>
      <c r="E41" s="14"/>
      <c r="F41" s="15"/>
      <c r="G41" s="12"/>
      <c r="H41" s="12"/>
      <c r="I41" s="12"/>
      <c r="J41" s="12"/>
      <c r="K41" s="12"/>
      <c r="L41" s="16" t="str">
        <f>IF(COUNTA($A41:$K41)=0,"",IF(AND(ISNUMBER(E41),ISNUMBER(F41),N(F41)&gt;=0,N(F41)&lt;=1000),E41+F41/24,"n/a"))</f>
        <v/>
      </c>
      <c r="M41" s="17" t="str">
        <f>IF(COUNTA($A41:$K41)=0,"",IF(OR(NOT(ISNUMBER(L41)),NOT(ISNUMBER(Dashboard!$B$3))),"Check times",IF(AND(H41&lt;&gt;"Done",ROUND((Dashboard!$B$3-L41)*1440,0)&gt;0),"Late","OK")))</f>
        <v/>
      </c>
      <c r="N41" s="17" t="str">
        <f>IF(COUNTA($A41:$K41)=0,"",IF(G41="","",IF(SUMPRODUCT(--($A$2:$A$300=G41))&lt;&gt;1,"Check ID",IF(OR(NOT(ISNUMBER(L41)),NOT(ISNUMBER(INDEX($L$2:$L$300,SUMPRODUCT(($A$2:$A$300=G41)*(ROW($A$2:$A$300)-1)))))),"Check times",IF(ROUND((INDEX($L$2:$L$300,SUMPRODUCT(($A$2:$A$300=G41)*(ROW($A$2:$A$300)-1)))-E41)*1440,0)&gt;0,"Conflict","OK")))))</f>
        <v/>
      </c>
      <c r="O41" s="17" t="str">
        <f>IF(COUNTA($A41:$K41)=0,"",IF(K41="","",IF(SUMPRODUCT(--(Gates!$A$2:$A$50=K41))=0,"Check ID","OK")))</f>
        <v/>
      </c>
      <c r="P41" s="17" t="str">
        <f>IF(COUNTA($A41:$K41)=0,"",IF($A41="","Check ID",IF(SUMPRODUCT(--($A$2:$A$300=$A41))&gt;1,"Duplicate ID",IF(OR(NOT(OR(H41="Not started",H41="In progress",H41="Done",H41="Blocked")),NOT(OR(I41="Y",I41="N")),NOT(OR(J41="Y",J41="N")),K41=""),"Check inputs","OK"))))</f>
        <v/>
      </c>
    </row>
    <row r="42" ht="30" customHeight="1" spans="1:16" x14ac:dyDescent="0.25">
      <c r="A42" s="12"/>
      <c r="B42" s="12"/>
      <c r="C42" s="13"/>
      <c r="D42" s="13"/>
      <c r="E42" s="14"/>
      <c r="F42" s="15"/>
      <c r="G42" s="12"/>
      <c r="H42" s="12"/>
      <c r="I42" s="12"/>
      <c r="J42" s="12"/>
      <c r="K42" s="12"/>
      <c r="L42" s="16" t="str">
        <f>IF(COUNTA($A42:$K42)=0,"",IF(AND(ISNUMBER(E42),ISNUMBER(F42),N(F42)&gt;=0,N(F42)&lt;=1000),E42+F42/24,"n/a"))</f>
        <v/>
      </c>
      <c r="M42" s="17" t="str">
        <f>IF(COUNTA($A42:$K42)=0,"",IF(OR(NOT(ISNUMBER(L42)),NOT(ISNUMBER(Dashboard!$B$3))),"Check times",IF(AND(H42&lt;&gt;"Done",ROUND((Dashboard!$B$3-L42)*1440,0)&gt;0),"Late","OK")))</f>
        <v/>
      </c>
      <c r="N42" s="17" t="str">
        <f>IF(COUNTA($A42:$K42)=0,"",IF(G42="","",IF(SUMPRODUCT(--($A$2:$A$300=G42))&lt;&gt;1,"Check ID",IF(OR(NOT(ISNUMBER(L42)),NOT(ISNUMBER(INDEX($L$2:$L$300,SUMPRODUCT(($A$2:$A$300=G42)*(ROW($A$2:$A$300)-1)))))),"Check times",IF(ROUND((INDEX($L$2:$L$300,SUMPRODUCT(($A$2:$A$300=G42)*(ROW($A$2:$A$300)-1)))-E42)*1440,0)&gt;0,"Conflict","OK")))))</f>
        <v/>
      </c>
      <c r="O42" s="17" t="str">
        <f>IF(COUNTA($A42:$K42)=0,"",IF(K42="","",IF(SUMPRODUCT(--(Gates!$A$2:$A$50=K42))=0,"Check ID","OK")))</f>
        <v/>
      </c>
      <c r="P42" s="17" t="str">
        <f>IF(COUNTA($A42:$K42)=0,"",IF($A42="","Check ID",IF(SUMPRODUCT(--($A$2:$A$300=$A42))&gt;1,"Duplicate ID",IF(OR(NOT(OR(H42="Not started",H42="In progress",H42="Done",H42="Blocked")),NOT(OR(I42="Y",I42="N")),NOT(OR(J42="Y",J42="N")),K42=""),"Check inputs","OK"))))</f>
        <v/>
      </c>
    </row>
    <row r="43" ht="30" customHeight="1" spans="1:16" x14ac:dyDescent="0.25">
      <c r="A43" s="12"/>
      <c r="B43" s="12"/>
      <c r="C43" s="13"/>
      <c r="D43" s="13"/>
      <c r="E43" s="14"/>
      <c r="F43" s="15"/>
      <c r="G43" s="12"/>
      <c r="H43" s="12"/>
      <c r="I43" s="12"/>
      <c r="J43" s="12"/>
      <c r="K43" s="12"/>
      <c r="L43" s="16" t="str">
        <f>IF(COUNTA($A43:$K43)=0,"",IF(AND(ISNUMBER(E43),ISNUMBER(F43),N(F43)&gt;=0,N(F43)&lt;=1000),E43+F43/24,"n/a"))</f>
        <v/>
      </c>
      <c r="M43" s="17" t="str">
        <f>IF(COUNTA($A43:$K43)=0,"",IF(OR(NOT(ISNUMBER(L43)),NOT(ISNUMBER(Dashboard!$B$3))),"Check times",IF(AND(H43&lt;&gt;"Done",ROUND((Dashboard!$B$3-L43)*1440,0)&gt;0),"Late","OK")))</f>
        <v/>
      </c>
      <c r="N43" s="17" t="str">
        <f>IF(COUNTA($A43:$K43)=0,"",IF(G43="","",IF(SUMPRODUCT(--($A$2:$A$300=G43))&lt;&gt;1,"Check ID",IF(OR(NOT(ISNUMBER(L43)),NOT(ISNUMBER(INDEX($L$2:$L$300,SUMPRODUCT(($A$2:$A$300=G43)*(ROW($A$2:$A$300)-1)))))),"Check times",IF(ROUND((INDEX($L$2:$L$300,SUMPRODUCT(($A$2:$A$300=G43)*(ROW($A$2:$A$300)-1)))-E43)*1440,0)&gt;0,"Conflict","OK")))))</f>
        <v/>
      </c>
      <c r="O43" s="17" t="str">
        <f>IF(COUNTA($A43:$K43)=0,"",IF(K43="","",IF(SUMPRODUCT(--(Gates!$A$2:$A$50=K43))=0,"Check ID","OK")))</f>
        <v/>
      </c>
      <c r="P43" s="17" t="str">
        <f>IF(COUNTA($A43:$K43)=0,"",IF($A43="","Check ID",IF(SUMPRODUCT(--($A$2:$A$300=$A43))&gt;1,"Duplicate ID",IF(OR(NOT(OR(H43="Not started",H43="In progress",H43="Done",H43="Blocked")),NOT(OR(I43="Y",I43="N")),NOT(OR(J43="Y",J43="N")),K43=""),"Check inputs","OK"))))</f>
        <v/>
      </c>
    </row>
    <row r="44" ht="30" customHeight="1" spans="1:16" x14ac:dyDescent="0.25">
      <c r="A44" s="12"/>
      <c r="B44" s="12"/>
      <c r="C44" s="13"/>
      <c r="D44" s="13"/>
      <c r="E44" s="14"/>
      <c r="F44" s="15"/>
      <c r="G44" s="12"/>
      <c r="H44" s="12"/>
      <c r="I44" s="12"/>
      <c r="J44" s="12"/>
      <c r="K44" s="12"/>
      <c r="L44" s="16" t="str">
        <f>IF(COUNTA($A44:$K44)=0,"",IF(AND(ISNUMBER(E44),ISNUMBER(F44),N(F44)&gt;=0,N(F44)&lt;=1000),E44+F44/24,"n/a"))</f>
        <v/>
      </c>
      <c r="M44" s="17" t="str">
        <f>IF(COUNTA($A44:$K44)=0,"",IF(OR(NOT(ISNUMBER(L44)),NOT(ISNUMBER(Dashboard!$B$3))),"Check times",IF(AND(H44&lt;&gt;"Done",ROUND((Dashboard!$B$3-L44)*1440,0)&gt;0),"Late","OK")))</f>
        <v/>
      </c>
      <c r="N44" s="17" t="str">
        <f>IF(COUNTA($A44:$K44)=0,"",IF(G44="","",IF(SUMPRODUCT(--($A$2:$A$300=G44))&lt;&gt;1,"Check ID",IF(OR(NOT(ISNUMBER(L44)),NOT(ISNUMBER(INDEX($L$2:$L$300,SUMPRODUCT(($A$2:$A$300=G44)*(ROW($A$2:$A$300)-1)))))),"Check times",IF(ROUND((INDEX($L$2:$L$300,SUMPRODUCT(($A$2:$A$300=G44)*(ROW($A$2:$A$300)-1)))-E44)*1440,0)&gt;0,"Conflict","OK")))))</f>
        <v/>
      </c>
      <c r="O44" s="17" t="str">
        <f>IF(COUNTA($A44:$K44)=0,"",IF(K44="","",IF(SUMPRODUCT(--(Gates!$A$2:$A$50=K44))=0,"Check ID","OK")))</f>
        <v/>
      </c>
      <c r="P44" s="17" t="str">
        <f>IF(COUNTA($A44:$K44)=0,"",IF($A44="","Check ID",IF(SUMPRODUCT(--($A$2:$A$300=$A44))&gt;1,"Duplicate ID",IF(OR(NOT(OR(H44="Not started",H44="In progress",H44="Done",H44="Blocked")),NOT(OR(I44="Y",I44="N")),NOT(OR(J44="Y",J44="N")),K44=""),"Check inputs","OK"))))</f>
        <v/>
      </c>
    </row>
    <row r="45" ht="30" customHeight="1" spans="1:16" x14ac:dyDescent="0.25">
      <c r="A45" s="12"/>
      <c r="B45" s="12"/>
      <c r="C45" s="13"/>
      <c r="D45" s="13"/>
      <c r="E45" s="14"/>
      <c r="F45" s="15"/>
      <c r="G45" s="12"/>
      <c r="H45" s="12"/>
      <c r="I45" s="12"/>
      <c r="J45" s="12"/>
      <c r="K45" s="12"/>
      <c r="L45" s="16" t="str">
        <f>IF(COUNTA($A45:$K45)=0,"",IF(AND(ISNUMBER(E45),ISNUMBER(F45),N(F45)&gt;=0,N(F45)&lt;=1000),E45+F45/24,"n/a"))</f>
        <v/>
      </c>
      <c r="M45" s="17" t="str">
        <f>IF(COUNTA($A45:$K45)=0,"",IF(OR(NOT(ISNUMBER(L45)),NOT(ISNUMBER(Dashboard!$B$3))),"Check times",IF(AND(H45&lt;&gt;"Done",ROUND((Dashboard!$B$3-L45)*1440,0)&gt;0),"Late","OK")))</f>
        <v/>
      </c>
      <c r="N45" s="17" t="str">
        <f>IF(COUNTA($A45:$K45)=0,"",IF(G45="","",IF(SUMPRODUCT(--($A$2:$A$300=G45))&lt;&gt;1,"Check ID",IF(OR(NOT(ISNUMBER(L45)),NOT(ISNUMBER(INDEX($L$2:$L$300,SUMPRODUCT(($A$2:$A$300=G45)*(ROW($A$2:$A$300)-1)))))),"Check times",IF(ROUND((INDEX($L$2:$L$300,SUMPRODUCT(($A$2:$A$300=G45)*(ROW($A$2:$A$300)-1)))-E45)*1440,0)&gt;0,"Conflict","OK")))))</f>
        <v/>
      </c>
      <c r="O45" s="17" t="str">
        <f>IF(COUNTA($A45:$K45)=0,"",IF(K45="","",IF(SUMPRODUCT(--(Gates!$A$2:$A$50=K45))=0,"Check ID","OK")))</f>
        <v/>
      </c>
      <c r="P45" s="17" t="str">
        <f>IF(COUNTA($A45:$K45)=0,"",IF($A45="","Check ID",IF(SUMPRODUCT(--($A$2:$A$300=$A45))&gt;1,"Duplicate ID",IF(OR(NOT(OR(H45="Not started",H45="In progress",H45="Done",H45="Blocked")),NOT(OR(I45="Y",I45="N")),NOT(OR(J45="Y",J45="N")),K45=""),"Check inputs","OK"))))</f>
        <v/>
      </c>
    </row>
    <row r="46" ht="30" customHeight="1" spans="1:16" x14ac:dyDescent="0.25">
      <c r="A46" s="12"/>
      <c r="B46" s="12"/>
      <c r="C46" s="13"/>
      <c r="D46" s="13"/>
      <c r="E46" s="14"/>
      <c r="F46" s="15"/>
      <c r="G46" s="12"/>
      <c r="H46" s="12"/>
      <c r="I46" s="12"/>
      <c r="J46" s="12"/>
      <c r="K46" s="12"/>
      <c r="L46" s="16" t="str">
        <f>IF(COUNTA($A46:$K46)=0,"",IF(AND(ISNUMBER(E46),ISNUMBER(F46),N(F46)&gt;=0,N(F46)&lt;=1000),E46+F46/24,"n/a"))</f>
        <v/>
      </c>
      <c r="M46" s="17" t="str">
        <f>IF(COUNTA($A46:$K46)=0,"",IF(OR(NOT(ISNUMBER(L46)),NOT(ISNUMBER(Dashboard!$B$3))),"Check times",IF(AND(H46&lt;&gt;"Done",ROUND((Dashboard!$B$3-L46)*1440,0)&gt;0),"Late","OK")))</f>
        <v/>
      </c>
      <c r="N46" s="17" t="str">
        <f>IF(COUNTA($A46:$K46)=0,"",IF(G46="","",IF(SUMPRODUCT(--($A$2:$A$300=G46))&lt;&gt;1,"Check ID",IF(OR(NOT(ISNUMBER(L46)),NOT(ISNUMBER(INDEX($L$2:$L$300,SUMPRODUCT(($A$2:$A$300=G46)*(ROW($A$2:$A$300)-1)))))),"Check times",IF(ROUND((INDEX($L$2:$L$300,SUMPRODUCT(($A$2:$A$300=G46)*(ROW($A$2:$A$300)-1)))-E46)*1440,0)&gt;0,"Conflict","OK")))))</f>
        <v/>
      </c>
      <c r="O46" s="17" t="str">
        <f>IF(COUNTA($A46:$K46)=0,"",IF(K46="","",IF(SUMPRODUCT(--(Gates!$A$2:$A$50=K46))=0,"Check ID","OK")))</f>
        <v/>
      </c>
      <c r="P46" s="17" t="str">
        <f>IF(COUNTA($A46:$K46)=0,"",IF($A46="","Check ID",IF(SUMPRODUCT(--($A$2:$A$300=$A46))&gt;1,"Duplicate ID",IF(OR(NOT(OR(H46="Not started",H46="In progress",H46="Done",H46="Blocked")),NOT(OR(I46="Y",I46="N")),NOT(OR(J46="Y",J46="N")),K46=""),"Check inputs","OK"))))</f>
        <v/>
      </c>
    </row>
    <row r="47" ht="30" customHeight="1" spans="1:16" x14ac:dyDescent="0.25">
      <c r="A47" s="12"/>
      <c r="B47" s="12"/>
      <c r="C47" s="13"/>
      <c r="D47" s="13"/>
      <c r="E47" s="14"/>
      <c r="F47" s="15"/>
      <c r="G47" s="12"/>
      <c r="H47" s="12"/>
      <c r="I47" s="12"/>
      <c r="J47" s="12"/>
      <c r="K47" s="12"/>
      <c r="L47" s="16" t="str">
        <f>IF(COUNTA($A47:$K47)=0,"",IF(AND(ISNUMBER(E47),ISNUMBER(F47),N(F47)&gt;=0,N(F47)&lt;=1000),E47+F47/24,"n/a"))</f>
        <v/>
      </c>
      <c r="M47" s="17" t="str">
        <f>IF(COUNTA($A47:$K47)=0,"",IF(OR(NOT(ISNUMBER(L47)),NOT(ISNUMBER(Dashboard!$B$3))),"Check times",IF(AND(H47&lt;&gt;"Done",ROUND((Dashboard!$B$3-L47)*1440,0)&gt;0),"Late","OK")))</f>
        <v/>
      </c>
      <c r="N47" s="17" t="str">
        <f>IF(COUNTA($A47:$K47)=0,"",IF(G47="","",IF(SUMPRODUCT(--($A$2:$A$300=G47))&lt;&gt;1,"Check ID",IF(OR(NOT(ISNUMBER(L47)),NOT(ISNUMBER(INDEX($L$2:$L$300,SUMPRODUCT(($A$2:$A$300=G47)*(ROW($A$2:$A$300)-1)))))),"Check times",IF(ROUND((INDEX($L$2:$L$300,SUMPRODUCT(($A$2:$A$300=G47)*(ROW($A$2:$A$300)-1)))-E47)*1440,0)&gt;0,"Conflict","OK")))))</f>
        <v/>
      </c>
      <c r="O47" s="17" t="str">
        <f>IF(COUNTA($A47:$K47)=0,"",IF(K47="","",IF(SUMPRODUCT(--(Gates!$A$2:$A$50=K47))=0,"Check ID","OK")))</f>
        <v/>
      </c>
      <c r="P47" s="17" t="str">
        <f>IF(COUNTA($A47:$K47)=0,"",IF($A47="","Check ID",IF(SUMPRODUCT(--($A$2:$A$300=$A47))&gt;1,"Duplicate ID",IF(OR(NOT(OR(H47="Not started",H47="In progress",H47="Done",H47="Blocked")),NOT(OR(I47="Y",I47="N")),NOT(OR(J47="Y",J47="N")),K47=""),"Check inputs","OK"))))</f>
        <v/>
      </c>
    </row>
    <row r="48" ht="30" customHeight="1" spans="1:16" x14ac:dyDescent="0.25">
      <c r="A48" s="12"/>
      <c r="B48" s="12"/>
      <c r="C48" s="13"/>
      <c r="D48" s="13"/>
      <c r="E48" s="14"/>
      <c r="F48" s="15"/>
      <c r="G48" s="12"/>
      <c r="H48" s="12"/>
      <c r="I48" s="12"/>
      <c r="J48" s="12"/>
      <c r="K48" s="12"/>
      <c r="L48" s="16" t="str">
        <f>IF(COUNTA($A48:$K48)=0,"",IF(AND(ISNUMBER(E48),ISNUMBER(F48),N(F48)&gt;=0,N(F48)&lt;=1000),E48+F48/24,"n/a"))</f>
        <v/>
      </c>
      <c r="M48" s="17" t="str">
        <f>IF(COUNTA($A48:$K48)=0,"",IF(OR(NOT(ISNUMBER(L48)),NOT(ISNUMBER(Dashboard!$B$3))),"Check times",IF(AND(H48&lt;&gt;"Done",ROUND((Dashboard!$B$3-L48)*1440,0)&gt;0),"Late","OK")))</f>
        <v/>
      </c>
      <c r="N48" s="17" t="str">
        <f>IF(COUNTA($A48:$K48)=0,"",IF(G48="","",IF(SUMPRODUCT(--($A$2:$A$300=G48))&lt;&gt;1,"Check ID",IF(OR(NOT(ISNUMBER(L48)),NOT(ISNUMBER(INDEX($L$2:$L$300,SUMPRODUCT(($A$2:$A$300=G48)*(ROW($A$2:$A$300)-1)))))),"Check times",IF(ROUND((INDEX($L$2:$L$300,SUMPRODUCT(($A$2:$A$300=G48)*(ROW($A$2:$A$300)-1)))-E48)*1440,0)&gt;0,"Conflict","OK")))))</f>
        <v/>
      </c>
      <c r="O48" s="17" t="str">
        <f>IF(COUNTA($A48:$K48)=0,"",IF(K48="","",IF(SUMPRODUCT(--(Gates!$A$2:$A$50=K48))=0,"Check ID","OK")))</f>
        <v/>
      </c>
      <c r="P48" s="17" t="str">
        <f>IF(COUNTA($A48:$K48)=0,"",IF($A48="","Check ID",IF(SUMPRODUCT(--($A$2:$A$300=$A48))&gt;1,"Duplicate ID",IF(OR(NOT(OR(H48="Not started",H48="In progress",H48="Done",H48="Blocked")),NOT(OR(I48="Y",I48="N")),NOT(OR(J48="Y",J48="N")),K48=""),"Check inputs","OK"))))</f>
        <v/>
      </c>
    </row>
    <row r="49" ht="30" customHeight="1" spans="1:16" x14ac:dyDescent="0.25">
      <c r="A49" s="12"/>
      <c r="B49" s="12"/>
      <c r="C49" s="13"/>
      <c r="D49" s="13"/>
      <c r="E49" s="14"/>
      <c r="F49" s="15"/>
      <c r="G49" s="12"/>
      <c r="H49" s="12"/>
      <c r="I49" s="12"/>
      <c r="J49" s="12"/>
      <c r="K49" s="12"/>
      <c r="L49" s="16" t="str">
        <f>IF(COUNTA($A49:$K49)=0,"",IF(AND(ISNUMBER(E49),ISNUMBER(F49),N(F49)&gt;=0,N(F49)&lt;=1000),E49+F49/24,"n/a"))</f>
        <v/>
      </c>
      <c r="M49" s="17" t="str">
        <f>IF(COUNTA($A49:$K49)=0,"",IF(OR(NOT(ISNUMBER(L49)),NOT(ISNUMBER(Dashboard!$B$3))),"Check times",IF(AND(H49&lt;&gt;"Done",ROUND((Dashboard!$B$3-L49)*1440,0)&gt;0),"Late","OK")))</f>
        <v/>
      </c>
      <c r="N49" s="17" t="str">
        <f>IF(COUNTA($A49:$K49)=0,"",IF(G49="","",IF(SUMPRODUCT(--($A$2:$A$300=G49))&lt;&gt;1,"Check ID",IF(OR(NOT(ISNUMBER(L49)),NOT(ISNUMBER(INDEX($L$2:$L$300,SUMPRODUCT(($A$2:$A$300=G49)*(ROW($A$2:$A$300)-1)))))),"Check times",IF(ROUND((INDEX($L$2:$L$300,SUMPRODUCT(($A$2:$A$300=G49)*(ROW($A$2:$A$300)-1)))-E49)*1440,0)&gt;0,"Conflict","OK")))))</f>
        <v/>
      </c>
      <c r="O49" s="17" t="str">
        <f>IF(COUNTA($A49:$K49)=0,"",IF(K49="","",IF(SUMPRODUCT(--(Gates!$A$2:$A$50=K49))=0,"Check ID","OK")))</f>
        <v/>
      </c>
      <c r="P49" s="17" t="str">
        <f>IF(COUNTA($A49:$K49)=0,"",IF($A49="","Check ID",IF(SUMPRODUCT(--($A$2:$A$300=$A49))&gt;1,"Duplicate ID",IF(OR(NOT(OR(H49="Not started",H49="In progress",H49="Done",H49="Blocked")),NOT(OR(I49="Y",I49="N")),NOT(OR(J49="Y",J49="N")),K49=""),"Check inputs","OK"))))</f>
        <v/>
      </c>
    </row>
    <row r="50" ht="30" customHeight="1" spans="1:16" x14ac:dyDescent="0.25">
      <c r="A50" s="12"/>
      <c r="B50" s="12"/>
      <c r="C50" s="13"/>
      <c r="D50" s="13"/>
      <c r="E50" s="14"/>
      <c r="F50" s="15"/>
      <c r="G50" s="12"/>
      <c r="H50" s="12"/>
      <c r="I50" s="12"/>
      <c r="J50" s="12"/>
      <c r="K50" s="12"/>
      <c r="L50" s="16" t="str">
        <f>IF(COUNTA($A50:$K50)=0,"",IF(AND(ISNUMBER(E50),ISNUMBER(F50),N(F50)&gt;=0,N(F50)&lt;=1000),E50+F50/24,"n/a"))</f>
        <v/>
      </c>
      <c r="M50" s="17" t="str">
        <f>IF(COUNTA($A50:$K50)=0,"",IF(OR(NOT(ISNUMBER(L50)),NOT(ISNUMBER(Dashboard!$B$3))),"Check times",IF(AND(H50&lt;&gt;"Done",ROUND((Dashboard!$B$3-L50)*1440,0)&gt;0),"Late","OK")))</f>
        <v/>
      </c>
      <c r="N50" s="17" t="str">
        <f>IF(COUNTA($A50:$K50)=0,"",IF(G50="","",IF(SUMPRODUCT(--($A$2:$A$300=G50))&lt;&gt;1,"Check ID",IF(OR(NOT(ISNUMBER(L50)),NOT(ISNUMBER(INDEX($L$2:$L$300,SUMPRODUCT(($A$2:$A$300=G50)*(ROW($A$2:$A$300)-1)))))),"Check times",IF(ROUND((INDEX($L$2:$L$300,SUMPRODUCT(($A$2:$A$300=G50)*(ROW($A$2:$A$300)-1)))-E50)*1440,0)&gt;0,"Conflict","OK")))))</f>
        <v/>
      </c>
      <c r="O50" s="17" t="str">
        <f>IF(COUNTA($A50:$K50)=0,"",IF(K50="","",IF(SUMPRODUCT(--(Gates!$A$2:$A$50=K50))=0,"Check ID","OK")))</f>
        <v/>
      </c>
      <c r="P50" s="17" t="str">
        <f>IF(COUNTA($A50:$K50)=0,"",IF($A50="","Check ID",IF(SUMPRODUCT(--($A$2:$A$300=$A50))&gt;1,"Duplicate ID",IF(OR(NOT(OR(H50="Not started",H50="In progress",H50="Done",H50="Blocked")),NOT(OR(I50="Y",I50="N")),NOT(OR(J50="Y",J50="N")),K50=""),"Check inputs","OK"))))</f>
        <v/>
      </c>
    </row>
    <row r="51" ht="30" customHeight="1" spans="1:16" x14ac:dyDescent="0.25">
      <c r="A51" s="12"/>
      <c r="B51" s="12"/>
      <c r="C51" s="13"/>
      <c r="D51" s="13"/>
      <c r="E51" s="14"/>
      <c r="F51" s="15"/>
      <c r="G51" s="12"/>
      <c r="H51" s="12"/>
      <c r="I51" s="12"/>
      <c r="J51" s="12"/>
      <c r="K51" s="12"/>
      <c r="L51" s="16" t="str">
        <f>IF(COUNTA($A51:$K51)=0,"",IF(AND(ISNUMBER(E51),ISNUMBER(F51),N(F51)&gt;=0,N(F51)&lt;=1000),E51+F51/24,"n/a"))</f>
        <v/>
      </c>
      <c r="M51" s="17" t="str">
        <f>IF(COUNTA($A51:$K51)=0,"",IF(OR(NOT(ISNUMBER(L51)),NOT(ISNUMBER(Dashboard!$B$3))),"Check times",IF(AND(H51&lt;&gt;"Done",ROUND((Dashboard!$B$3-L51)*1440,0)&gt;0),"Late","OK")))</f>
        <v/>
      </c>
      <c r="N51" s="17" t="str">
        <f>IF(COUNTA($A51:$K51)=0,"",IF(G51="","",IF(SUMPRODUCT(--($A$2:$A$300=G51))&lt;&gt;1,"Check ID",IF(OR(NOT(ISNUMBER(L51)),NOT(ISNUMBER(INDEX($L$2:$L$300,SUMPRODUCT(($A$2:$A$300=G51)*(ROW($A$2:$A$300)-1)))))),"Check times",IF(ROUND((INDEX($L$2:$L$300,SUMPRODUCT(($A$2:$A$300=G51)*(ROW($A$2:$A$300)-1)))-E51)*1440,0)&gt;0,"Conflict","OK")))))</f>
        <v/>
      </c>
      <c r="O51" s="17" t="str">
        <f>IF(COUNTA($A51:$K51)=0,"",IF(K51="","",IF(SUMPRODUCT(--(Gates!$A$2:$A$50=K51))=0,"Check ID","OK")))</f>
        <v/>
      </c>
      <c r="P51" s="17" t="str">
        <f>IF(COUNTA($A51:$K51)=0,"",IF($A51="","Check ID",IF(SUMPRODUCT(--($A$2:$A$300=$A51))&gt;1,"Duplicate ID",IF(OR(NOT(OR(H51="Not started",H51="In progress",H51="Done",H51="Blocked")),NOT(OR(I51="Y",I51="N")),NOT(OR(J51="Y",J51="N")),K51=""),"Check inputs","OK"))))</f>
        <v/>
      </c>
    </row>
    <row r="52" ht="30" customHeight="1" spans="1:16" x14ac:dyDescent="0.25">
      <c r="A52" s="12"/>
      <c r="B52" s="12"/>
      <c r="C52" s="13"/>
      <c r="D52" s="13"/>
      <c r="E52" s="14"/>
      <c r="F52" s="15"/>
      <c r="G52" s="12"/>
      <c r="H52" s="12"/>
      <c r="I52" s="12"/>
      <c r="J52" s="12"/>
      <c r="K52" s="12"/>
      <c r="L52" s="16" t="str">
        <f>IF(COUNTA($A52:$K52)=0,"",IF(AND(ISNUMBER(E52),ISNUMBER(F52),N(F52)&gt;=0,N(F52)&lt;=1000),E52+F52/24,"n/a"))</f>
        <v/>
      </c>
      <c r="M52" s="17" t="str">
        <f>IF(COUNTA($A52:$K52)=0,"",IF(OR(NOT(ISNUMBER(L52)),NOT(ISNUMBER(Dashboard!$B$3))),"Check times",IF(AND(H52&lt;&gt;"Done",ROUND((Dashboard!$B$3-L52)*1440,0)&gt;0),"Late","OK")))</f>
        <v/>
      </c>
      <c r="N52" s="17" t="str">
        <f>IF(COUNTA($A52:$K52)=0,"",IF(G52="","",IF(SUMPRODUCT(--($A$2:$A$300=G52))&lt;&gt;1,"Check ID",IF(OR(NOT(ISNUMBER(L52)),NOT(ISNUMBER(INDEX($L$2:$L$300,SUMPRODUCT(($A$2:$A$300=G52)*(ROW($A$2:$A$300)-1)))))),"Check times",IF(ROUND((INDEX($L$2:$L$300,SUMPRODUCT(($A$2:$A$300=G52)*(ROW($A$2:$A$300)-1)))-E52)*1440,0)&gt;0,"Conflict","OK")))))</f>
        <v/>
      </c>
      <c r="O52" s="17" t="str">
        <f>IF(COUNTA($A52:$K52)=0,"",IF(K52="","",IF(SUMPRODUCT(--(Gates!$A$2:$A$50=K52))=0,"Check ID","OK")))</f>
        <v/>
      </c>
      <c r="P52" s="17" t="str">
        <f>IF(COUNTA($A52:$K52)=0,"",IF($A52="","Check ID",IF(SUMPRODUCT(--($A$2:$A$300=$A52))&gt;1,"Duplicate ID",IF(OR(NOT(OR(H52="Not started",H52="In progress",H52="Done",H52="Blocked")),NOT(OR(I52="Y",I52="N")),NOT(OR(J52="Y",J52="N")),K52=""),"Check inputs","OK"))))</f>
        <v/>
      </c>
    </row>
    <row r="53" ht="30" customHeight="1" spans="1:16" x14ac:dyDescent="0.25">
      <c r="A53" s="12"/>
      <c r="B53" s="12"/>
      <c r="C53" s="13"/>
      <c r="D53" s="13"/>
      <c r="E53" s="14"/>
      <c r="F53" s="15"/>
      <c r="G53" s="12"/>
      <c r="H53" s="12"/>
      <c r="I53" s="12"/>
      <c r="J53" s="12"/>
      <c r="K53" s="12"/>
      <c r="L53" s="16" t="str">
        <f>IF(COUNTA($A53:$K53)=0,"",IF(AND(ISNUMBER(E53),ISNUMBER(F53),N(F53)&gt;=0,N(F53)&lt;=1000),E53+F53/24,"n/a"))</f>
        <v/>
      </c>
      <c r="M53" s="17" t="str">
        <f>IF(COUNTA($A53:$K53)=0,"",IF(OR(NOT(ISNUMBER(L53)),NOT(ISNUMBER(Dashboard!$B$3))),"Check times",IF(AND(H53&lt;&gt;"Done",ROUND((Dashboard!$B$3-L53)*1440,0)&gt;0),"Late","OK")))</f>
        <v/>
      </c>
      <c r="N53" s="17" t="str">
        <f>IF(COUNTA($A53:$K53)=0,"",IF(G53="","",IF(SUMPRODUCT(--($A$2:$A$300=G53))&lt;&gt;1,"Check ID",IF(OR(NOT(ISNUMBER(L53)),NOT(ISNUMBER(INDEX($L$2:$L$300,SUMPRODUCT(($A$2:$A$300=G53)*(ROW($A$2:$A$300)-1)))))),"Check times",IF(ROUND((INDEX($L$2:$L$300,SUMPRODUCT(($A$2:$A$300=G53)*(ROW($A$2:$A$300)-1)))-E53)*1440,0)&gt;0,"Conflict","OK")))))</f>
        <v/>
      </c>
      <c r="O53" s="17" t="str">
        <f>IF(COUNTA($A53:$K53)=0,"",IF(K53="","",IF(SUMPRODUCT(--(Gates!$A$2:$A$50=K53))=0,"Check ID","OK")))</f>
        <v/>
      </c>
      <c r="P53" s="17" t="str">
        <f>IF(COUNTA($A53:$K53)=0,"",IF($A53="","Check ID",IF(SUMPRODUCT(--($A$2:$A$300=$A53))&gt;1,"Duplicate ID",IF(OR(NOT(OR(H53="Not started",H53="In progress",H53="Done",H53="Blocked")),NOT(OR(I53="Y",I53="N")),NOT(OR(J53="Y",J53="N")),K53=""),"Check inputs","OK"))))</f>
        <v/>
      </c>
    </row>
    <row r="54" ht="30" customHeight="1" spans="1:16" x14ac:dyDescent="0.25">
      <c r="A54" s="12"/>
      <c r="B54" s="12"/>
      <c r="C54" s="13"/>
      <c r="D54" s="13"/>
      <c r="E54" s="14"/>
      <c r="F54" s="15"/>
      <c r="G54" s="12"/>
      <c r="H54" s="12"/>
      <c r="I54" s="12"/>
      <c r="J54" s="12"/>
      <c r="K54" s="12"/>
      <c r="L54" s="16" t="str">
        <f>IF(COUNTA($A54:$K54)=0,"",IF(AND(ISNUMBER(E54),ISNUMBER(F54),N(F54)&gt;=0,N(F54)&lt;=1000),E54+F54/24,"n/a"))</f>
        <v/>
      </c>
      <c r="M54" s="17" t="str">
        <f>IF(COUNTA($A54:$K54)=0,"",IF(OR(NOT(ISNUMBER(L54)),NOT(ISNUMBER(Dashboard!$B$3))),"Check times",IF(AND(H54&lt;&gt;"Done",ROUND((Dashboard!$B$3-L54)*1440,0)&gt;0),"Late","OK")))</f>
        <v/>
      </c>
      <c r="N54" s="17" t="str">
        <f>IF(COUNTA($A54:$K54)=0,"",IF(G54="","",IF(SUMPRODUCT(--($A$2:$A$300=G54))&lt;&gt;1,"Check ID",IF(OR(NOT(ISNUMBER(L54)),NOT(ISNUMBER(INDEX($L$2:$L$300,SUMPRODUCT(($A$2:$A$300=G54)*(ROW($A$2:$A$300)-1)))))),"Check times",IF(ROUND((INDEX($L$2:$L$300,SUMPRODUCT(($A$2:$A$300=G54)*(ROW($A$2:$A$300)-1)))-E54)*1440,0)&gt;0,"Conflict","OK")))))</f>
        <v/>
      </c>
      <c r="O54" s="17" t="str">
        <f>IF(COUNTA($A54:$K54)=0,"",IF(K54="","",IF(SUMPRODUCT(--(Gates!$A$2:$A$50=K54))=0,"Check ID","OK")))</f>
        <v/>
      </c>
      <c r="P54" s="17" t="str">
        <f>IF(COUNTA($A54:$K54)=0,"",IF($A54="","Check ID",IF(SUMPRODUCT(--($A$2:$A$300=$A54))&gt;1,"Duplicate ID",IF(OR(NOT(OR(H54="Not started",H54="In progress",H54="Done",H54="Blocked")),NOT(OR(I54="Y",I54="N")),NOT(OR(J54="Y",J54="N")),K54=""),"Check inputs","OK"))))</f>
        <v/>
      </c>
    </row>
    <row r="55" ht="30" customHeight="1" spans="1:16" x14ac:dyDescent="0.25">
      <c r="A55" s="12"/>
      <c r="B55" s="12"/>
      <c r="C55" s="13"/>
      <c r="D55" s="13"/>
      <c r="E55" s="14"/>
      <c r="F55" s="15"/>
      <c r="G55" s="12"/>
      <c r="H55" s="12"/>
      <c r="I55" s="12"/>
      <c r="J55" s="12"/>
      <c r="K55" s="12"/>
      <c r="L55" s="16" t="str">
        <f>IF(COUNTA($A55:$K55)=0,"",IF(AND(ISNUMBER(E55),ISNUMBER(F55),N(F55)&gt;=0,N(F55)&lt;=1000),E55+F55/24,"n/a"))</f>
        <v/>
      </c>
      <c r="M55" s="17" t="str">
        <f>IF(COUNTA($A55:$K55)=0,"",IF(OR(NOT(ISNUMBER(L55)),NOT(ISNUMBER(Dashboard!$B$3))),"Check times",IF(AND(H55&lt;&gt;"Done",ROUND((Dashboard!$B$3-L55)*1440,0)&gt;0),"Late","OK")))</f>
        <v/>
      </c>
      <c r="N55" s="17" t="str">
        <f>IF(COUNTA($A55:$K55)=0,"",IF(G55="","",IF(SUMPRODUCT(--($A$2:$A$300=G55))&lt;&gt;1,"Check ID",IF(OR(NOT(ISNUMBER(L55)),NOT(ISNUMBER(INDEX($L$2:$L$300,SUMPRODUCT(($A$2:$A$300=G55)*(ROW($A$2:$A$300)-1)))))),"Check times",IF(ROUND((INDEX($L$2:$L$300,SUMPRODUCT(($A$2:$A$300=G55)*(ROW($A$2:$A$300)-1)))-E55)*1440,0)&gt;0,"Conflict","OK")))))</f>
        <v/>
      </c>
      <c r="O55" s="17" t="str">
        <f>IF(COUNTA($A55:$K55)=0,"",IF(K55="","",IF(SUMPRODUCT(--(Gates!$A$2:$A$50=K55))=0,"Check ID","OK")))</f>
        <v/>
      </c>
      <c r="P55" s="17" t="str">
        <f>IF(COUNTA($A55:$K55)=0,"",IF($A55="","Check ID",IF(SUMPRODUCT(--($A$2:$A$300=$A55))&gt;1,"Duplicate ID",IF(OR(NOT(OR(H55="Not started",H55="In progress",H55="Done",H55="Blocked")),NOT(OR(I55="Y",I55="N")),NOT(OR(J55="Y",J55="N")),K55=""),"Check inputs","OK"))))</f>
        <v/>
      </c>
    </row>
    <row r="56" ht="30" customHeight="1" spans="1:16" x14ac:dyDescent="0.25">
      <c r="A56" s="12"/>
      <c r="B56" s="12"/>
      <c r="C56" s="13"/>
      <c r="D56" s="13"/>
      <c r="E56" s="14"/>
      <c r="F56" s="15"/>
      <c r="G56" s="12"/>
      <c r="H56" s="12"/>
      <c r="I56" s="12"/>
      <c r="J56" s="12"/>
      <c r="K56" s="12"/>
      <c r="L56" s="16" t="str">
        <f>IF(COUNTA($A56:$K56)=0,"",IF(AND(ISNUMBER(E56),ISNUMBER(F56),N(F56)&gt;=0,N(F56)&lt;=1000),E56+F56/24,"n/a"))</f>
        <v/>
      </c>
      <c r="M56" s="17" t="str">
        <f>IF(COUNTA($A56:$K56)=0,"",IF(OR(NOT(ISNUMBER(L56)),NOT(ISNUMBER(Dashboard!$B$3))),"Check times",IF(AND(H56&lt;&gt;"Done",ROUND((Dashboard!$B$3-L56)*1440,0)&gt;0),"Late","OK")))</f>
        <v/>
      </c>
      <c r="N56" s="17" t="str">
        <f>IF(COUNTA($A56:$K56)=0,"",IF(G56="","",IF(SUMPRODUCT(--($A$2:$A$300=G56))&lt;&gt;1,"Check ID",IF(OR(NOT(ISNUMBER(L56)),NOT(ISNUMBER(INDEX($L$2:$L$300,SUMPRODUCT(($A$2:$A$300=G56)*(ROW($A$2:$A$300)-1)))))),"Check times",IF(ROUND((INDEX($L$2:$L$300,SUMPRODUCT(($A$2:$A$300=G56)*(ROW($A$2:$A$300)-1)))-E56)*1440,0)&gt;0,"Conflict","OK")))))</f>
        <v/>
      </c>
      <c r="O56" s="17" t="str">
        <f>IF(COUNTA($A56:$K56)=0,"",IF(K56="","",IF(SUMPRODUCT(--(Gates!$A$2:$A$50=K56))=0,"Check ID","OK")))</f>
        <v/>
      </c>
      <c r="P56" s="17" t="str">
        <f>IF(COUNTA($A56:$K56)=0,"",IF($A56="","Check ID",IF(SUMPRODUCT(--($A$2:$A$300=$A56))&gt;1,"Duplicate ID",IF(OR(NOT(OR(H56="Not started",H56="In progress",H56="Done",H56="Blocked")),NOT(OR(I56="Y",I56="N")),NOT(OR(J56="Y",J56="N")),K56=""),"Check inputs","OK"))))</f>
        <v/>
      </c>
    </row>
    <row r="57" ht="30" customHeight="1" spans="1:16" x14ac:dyDescent="0.25">
      <c r="A57" s="12"/>
      <c r="B57" s="12"/>
      <c r="C57" s="13"/>
      <c r="D57" s="13"/>
      <c r="E57" s="14"/>
      <c r="F57" s="15"/>
      <c r="G57" s="12"/>
      <c r="H57" s="12"/>
      <c r="I57" s="12"/>
      <c r="J57" s="12"/>
      <c r="K57" s="12"/>
      <c r="L57" s="16" t="str">
        <f>IF(COUNTA($A57:$K57)=0,"",IF(AND(ISNUMBER(E57),ISNUMBER(F57),N(F57)&gt;=0,N(F57)&lt;=1000),E57+F57/24,"n/a"))</f>
        <v/>
      </c>
      <c r="M57" s="17" t="str">
        <f>IF(COUNTA($A57:$K57)=0,"",IF(OR(NOT(ISNUMBER(L57)),NOT(ISNUMBER(Dashboard!$B$3))),"Check times",IF(AND(H57&lt;&gt;"Done",ROUND((Dashboard!$B$3-L57)*1440,0)&gt;0),"Late","OK")))</f>
        <v/>
      </c>
      <c r="N57" s="17" t="str">
        <f>IF(COUNTA($A57:$K57)=0,"",IF(G57="","",IF(SUMPRODUCT(--($A$2:$A$300=G57))&lt;&gt;1,"Check ID",IF(OR(NOT(ISNUMBER(L57)),NOT(ISNUMBER(INDEX($L$2:$L$300,SUMPRODUCT(($A$2:$A$300=G57)*(ROW($A$2:$A$300)-1)))))),"Check times",IF(ROUND((INDEX($L$2:$L$300,SUMPRODUCT(($A$2:$A$300=G57)*(ROW($A$2:$A$300)-1)))-E57)*1440,0)&gt;0,"Conflict","OK")))))</f>
        <v/>
      </c>
      <c r="O57" s="17" t="str">
        <f>IF(COUNTA($A57:$K57)=0,"",IF(K57="","",IF(SUMPRODUCT(--(Gates!$A$2:$A$50=K57))=0,"Check ID","OK")))</f>
        <v/>
      </c>
      <c r="P57" s="17" t="str">
        <f>IF(COUNTA($A57:$K57)=0,"",IF($A57="","Check ID",IF(SUMPRODUCT(--($A$2:$A$300=$A57))&gt;1,"Duplicate ID",IF(OR(NOT(OR(H57="Not started",H57="In progress",H57="Done",H57="Blocked")),NOT(OR(I57="Y",I57="N")),NOT(OR(J57="Y",J57="N")),K57=""),"Check inputs","OK"))))</f>
        <v/>
      </c>
    </row>
    <row r="58" ht="30" customHeight="1" spans="1:16" x14ac:dyDescent="0.25">
      <c r="A58" s="12"/>
      <c r="B58" s="12"/>
      <c r="C58" s="13"/>
      <c r="D58" s="13"/>
      <c r="E58" s="14"/>
      <c r="F58" s="15"/>
      <c r="G58" s="12"/>
      <c r="H58" s="12"/>
      <c r="I58" s="12"/>
      <c r="J58" s="12"/>
      <c r="K58" s="12"/>
      <c r="L58" s="16" t="str">
        <f>IF(COUNTA($A58:$K58)=0,"",IF(AND(ISNUMBER(E58),ISNUMBER(F58),N(F58)&gt;=0,N(F58)&lt;=1000),E58+F58/24,"n/a"))</f>
        <v/>
      </c>
      <c r="M58" s="17" t="str">
        <f>IF(COUNTA($A58:$K58)=0,"",IF(OR(NOT(ISNUMBER(L58)),NOT(ISNUMBER(Dashboard!$B$3))),"Check times",IF(AND(H58&lt;&gt;"Done",ROUND((Dashboard!$B$3-L58)*1440,0)&gt;0),"Late","OK")))</f>
        <v/>
      </c>
      <c r="N58" s="17" t="str">
        <f>IF(COUNTA($A58:$K58)=0,"",IF(G58="","",IF(SUMPRODUCT(--($A$2:$A$300=G58))&lt;&gt;1,"Check ID",IF(OR(NOT(ISNUMBER(L58)),NOT(ISNUMBER(INDEX($L$2:$L$300,SUMPRODUCT(($A$2:$A$300=G58)*(ROW($A$2:$A$300)-1)))))),"Check times",IF(ROUND((INDEX($L$2:$L$300,SUMPRODUCT(($A$2:$A$300=G58)*(ROW($A$2:$A$300)-1)))-E58)*1440,0)&gt;0,"Conflict","OK")))))</f>
        <v/>
      </c>
      <c r="O58" s="17" t="str">
        <f>IF(COUNTA($A58:$K58)=0,"",IF(K58="","",IF(SUMPRODUCT(--(Gates!$A$2:$A$50=K58))=0,"Check ID","OK")))</f>
        <v/>
      </c>
      <c r="P58" s="17" t="str">
        <f>IF(COUNTA($A58:$K58)=0,"",IF($A58="","Check ID",IF(SUMPRODUCT(--($A$2:$A$300=$A58))&gt;1,"Duplicate ID",IF(OR(NOT(OR(H58="Not started",H58="In progress",H58="Done",H58="Blocked")),NOT(OR(I58="Y",I58="N")),NOT(OR(J58="Y",J58="N")),K58=""),"Check inputs","OK"))))</f>
        <v/>
      </c>
    </row>
    <row r="59" ht="30" customHeight="1" spans="1:16" x14ac:dyDescent="0.25">
      <c r="A59" s="12"/>
      <c r="B59" s="12"/>
      <c r="C59" s="13"/>
      <c r="D59" s="13"/>
      <c r="E59" s="14"/>
      <c r="F59" s="15"/>
      <c r="G59" s="12"/>
      <c r="H59" s="12"/>
      <c r="I59" s="12"/>
      <c r="J59" s="12"/>
      <c r="K59" s="12"/>
      <c r="L59" s="16" t="str">
        <f>IF(COUNTA($A59:$K59)=0,"",IF(AND(ISNUMBER(E59),ISNUMBER(F59),N(F59)&gt;=0,N(F59)&lt;=1000),E59+F59/24,"n/a"))</f>
        <v/>
      </c>
      <c r="M59" s="17" t="str">
        <f>IF(COUNTA($A59:$K59)=0,"",IF(OR(NOT(ISNUMBER(L59)),NOT(ISNUMBER(Dashboard!$B$3))),"Check times",IF(AND(H59&lt;&gt;"Done",ROUND((Dashboard!$B$3-L59)*1440,0)&gt;0),"Late","OK")))</f>
        <v/>
      </c>
      <c r="N59" s="17" t="str">
        <f>IF(COUNTA($A59:$K59)=0,"",IF(G59="","",IF(SUMPRODUCT(--($A$2:$A$300=G59))&lt;&gt;1,"Check ID",IF(OR(NOT(ISNUMBER(L59)),NOT(ISNUMBER(INDEX($L$2:$L$300,SUMPRODUCT(($A$2:$A$300=G59)*(ROW($A$2:$A$300)-1)))))),"Check times",IF(ROUND((INDEX($L$2:$L$300,SUMPRODUCT(($A$2:$A$300=G59)*(ROW($A$2:$A$300)-1)))-E59)*1440,0)&gt;0,"Conflict","OK")))))</f>
        <v/>
      </c>
      <c r="O59" s="17" t="str">
        <f>IF(COUNTA($A59:$K59)=0,"",IF(K59="","",IF(SUMPRODUCT(--(Gates!$A$2:$A$50=K59))=0,"Check ID","OK")))</f>
        <v/>
      </c>
      <c r="P59" s="17" t="str">
        <f>IF(COUNTA($A59:$K59)=0,"",IF($A59="","Check ID",IF(SUMPRODUCT(--($A$2:$A$300=$A59))&gt;1,"Duplicate ID",IF(OR(NOT(OR(H59="Not started",H59="In progress",H59="Done",H59="Blocked")),NOT(OR(I59="Y",I59="N")),NOT(OR(J59="Y",J59="N")),K59=""),"Check inputs","OK"))))</f>
        <v/>
      </c>
    </row>
    <row r="60" ht="30" customHeight="1" spans="1:16" x14ac:dyDescent="0.25">
      <c r="A60" s="12"/>
      <c r="B60" s="12"/>
      <c r="C60" s="13"/>
      <c r="D60" s="13"/>
      <c r="E60" s="14"/>
      <c r="F60" s="15"/>
      <c r="G60" s="12"/>
      <c r="H60" s="12"/>
      <c r="I60" s="12"/>
      <c r="J60" s="12"/>
      <c r="K60" s="12"/>
      <c r="L60" s="16" t="str">
        <f>IF(COUNTA($A60:$K60)=0,"",IF(AND(ISNUMBER(E60),ISNUMBER(F60),N(F60)&gt;=0,N(F60)&lt;=1000),E60+F60/24,"n/a"))</f>
        <v/>
      </c>
      <c r="M60" s="17" t="str">
        <f>IF(COUNTA($A60:$K60)=0,"",IF(OR(NOT(ISNUMBER(L60)),NOT(ISNUMBER(Dashboard!$B$3))),"Check times",IF(AND(H60&lt;&gt;"Done",ROUND((Dashboard!$B$3-L60)*1440,0)&gt;0),"Late","OK")))</f>
        <v/>
      </c>
      <c r="N60" s="17" t="str">
        <f>IF(COUNTA($A60:$K60)=0,"",IF(G60="","",IF(SUMPRODUCT(--($A$2:$A$300=G60))&lt;&gt;1,"Check ID",IF(OR(NOT(ISNUMBER(L60)),NOT(ISNUMBER(INDEX($L$2:$L$300,SUMPRODUCT(($A$2:$A$300=G60)*(ROW($A$2:$A$300)-1)))))),"Check times",IF(ROUND((INDEX($L$2:$L$300,SUMPRODUCT(($A$2:$A$300=G60)*(ROW($A$2:$A$300)-1)))-E60)*1440,0)&gt;0,"Conflict","OK")))))</f>
        <v/>
      </c>
      <c r="O60" s="17" t="str">
        <f>IF(COUNTA($A60:$K60)=0,"",IF(K60="","",IF(SUMPRODUCT(--(Gates!$A$2:$A$50=K60))=0,"Check ID","OK")))</f>
        <v/>
      </c>
      <c r="P60" s="17" t="str">
        <f>IF(COUNTA($A60:$K60)=0,"",IF($A60="","Check ID",IF(SUMPRODUCT(--($A$2:$A$300=$A60))&gt;1,"Duplicate ID",IF(OR(NOT(OR(H60="Not started",H60="In progress",H60="Done",H60="Blocked")),NOT(OR(I60="Y",I60="N")),NOT(OR(J60="Y",J60="N")),K60=""),"Check inputs","OK"))))</f>
        <v/>
      </c>
    </row>
    <row r="61" ht="30" customHeight="1" spans="1:16" x14ac:dyDescent="0.25">
      <c r="A61" s="12"/>
      <c r="B61" s="12"/>
      <c r="C61" s="13"/>
      <c r="D61" s="13"/>
      <c r="E61" s="14"/>
      <c r="F61" s="15"/>
      <c r="G61" s="12"/>
      <c r="H61" s="12"/>
      <c r="I61" s="12"/>
      <c r="J61" s="12"/>
      <c r="K61" s="12"/>
      <c r="L61" s="16" t="str">
        <f>IF(COUNTA($A61:$K61)=0,"",IF(AND(ISNUMBER(E61),ISNUMBER(F61),N(F61)&gt;=0,N(F61)&lt;=1000),E61+F61/24,"n/a"))</f>
        <v/>
      </c>
      <c r="M61" s="17" t="str">
        <f>IF(COUNTA($A61:$K61)=0,"",IF(OR(NOT(ISNUMBER(L61)),NOT(ISNUMBER(Dashboard!$B$3))),"Check times",IF(AND(H61&lt;&gt;"Done",ROUND((Dashboard!$B$3-L61)*1440,0)&gt;0),"Late","OK")))</f>
        <v/>
      </c>
      <c r="N61" s="17" t="str">
        <f>IF(COUNTA($A61:$K61)=0,"",IF(G61="","",IF(SUMPRODUCT(--($A$2:$A$300=G61))&lt;&gt;1,"Check ID",IF(OR(NOT(ISNUMBER(L61)),NOT(ISNUMBER(INDEX($L$2:$L$300,SUMPRODUCT(($A$2:$A$300=G61)*(ROW($A$2:$A$300)-1)))))),"Check times",IF(ROUND((INDEX($L$2:$L$300,SUMPRODUCT(($A$2:$A$300=G61)*(ROW($A$2:$A$300)-1)))-E61)*1440,0)&gt;0,"Conflict","OK")))))</f>
        <v/>
      </c>
      <c r="O61" s="17" t="str">
        <f>IF(COUNTA($A61:$K61)=0,"",IF(K61="","",IF(SUMPRODUCT(--(Gates!$A$2:$A$50=K61))=0,"Check ID","OK")))</f>
        <v/>
      </c>
      <c r="P61" s="17" t="str">
        <f>IF(COUNTA($A61:$K61)=0,"",IF($A61="","Check ID",IF(SUMPRODUCT(--($A$2:$A$300=$A61))&gt;1,"Duplicate ID",IF(OR(NOT(OR(H61="Not started",H61="In progress",H61="Done",H61="Blocked")),NOT(OR(I61="Y",I61="N")),NOT(OR(J61="Y",J61="N")),K61=""),"Check inputs","OK"))))</f>
        <v/>
      </c>
    </row>
    <row r="62" ht="30" customHeight="1" spans="1:16" x14ac:dyDescent="0.25">
      <c r="A62" s="12"/>
      <c r="B62" s="12"/>
      <c r="C62" s="13"/>
      <c r="D62" s="13"/>
      <c r="E62" s="14"/>
      <c r="F62" s="15"/>
      <c r="G62" s="12"/>
      <c r="H62" s="12"/>
      <c r="I62" s="12"/>
      <c r="J62" s="12"/>
      <c r="K62" s="12"/>
      <c r="L62" s="16" t="str">
        <f>IF(COUNTA($A62:$K62)=0,"",IF(AND(ISNUMBER(E62),ISNUMBER(F62),N(F62)&gt;=0,N(F62)&lt;=1000),E62+F62/24,"n/a"))</f>
        <v/>
      </c>
      <c r="M62" s="17" t="str">
        <f>IF(COUNTA($A62:$K62)=0,"",IF(OR(NOT(ISNUMBER(L62)),NOT(ISNUMBER(Dashboard!$B$3))),"Check times",IF(AND(H62&lt;&gt;"Done",ROUND((Dashboard!$B$3-L62)*1440,0)&gt;0),"Late","OK")))</f>
        <v/>
      </c>
      <c r="N62" s="17" t="str">
        <f>IF(COUNTA($A62:$K62)=0,"",IF(G62="","",IF(SUMPRODUCT(--($A$2:$A$300=G62))&lt;&gt;1,"Check ID",IF(OR(NOT(ISNUMBER(L62)),NOT(ISNUMBER(INDEX($L$2:$L$300,SUMPRODUCT(($A$2:$A$300=G62)*(ROW($A$2:$A$300)-1)))))),"Check times",IF(ROUND((INDEX($L$2:$L$300,SUMPRODUCT(($A$2:$A$300=G62)*(ROW($A$2:$A$300)-1)))-E62)*1440,0)&gt;0,"Conflict","OK")))))</f>
        <v/>
      </c>
      <c r="O62" s="17" t="str">
        <f>IF(COUNTA($A62:$K62)=0,"",IF(K62="","",IF(SUMPRODUCT(--(Gates!$A$2:$A$50=K62))=0,"Check ID","OK")))</f>
        <v/>
      </c>
      <c r="P62" s="17" t="str">
        <f>IF(COUNTA($A62:$K62)=0,"",IF($A62="","Check ID",IF(SUMPRODUCT(--($A$2:$A$300=$A62))&gt;1,"Duplicate ID",IF(OR(NOT(OR(H62="Not started",H62="In progress",H62="Done",H62="Blocked")),NOT(OR(I62="Y",I62="N")),NOT(OR(J62="Y",J62="N")),K62=""),"Check inputs","OK"))))</f>
        <v/>
      </c>
    </row>
    <row r="63" ht="30" customHeight="1" spans="1:16" x14ac:dyDescent="0.25">
      <c r="A63" s="12"/>
      <c r="B63" s="12"/>
      <c r="C63" s="13"/>
      <c r="D63" s="13"/>
      <c r="E63" s="14"/>
      <c r="F63" s="15"/>
      <c r="G63" s="12"/>
      <c r="H63" s="12"/>
      <c r="I63" s="12"/>
      <c r="J63" s="12"/>
      <c r="K63" s="12"/>
      <c r="L63" s="16" t="str">
        <f>IF(COUNTA($A63:$K63)=0,"",IF(AND(ISNUMBER(E63),ISNUMBER(F63),N(F63)&gt;=0,N(F63)&lt;=1000),E63+F63/24,"n/a"))</f>
        <v/>
      </c>
      <c r="M63" s="17" t="str">
        <f>IF(COUNTA($A63:$K63)=0,"",IF(OR(NOT(ISNUMBER(L63)),NOT(ISNUMBER(Dashboard!$B$3))),"Check times",IF(AND(H63&lt;&gt;"Done",ROUND((Dashboard!$B$3-L63)*1440,0)&gt;0),"Late","OK")))</f>
        <v/>
      </c>
      <c r="N63" s="17" t="str">
        <f>IF(COUNTA($A63:$K63)=0,"",IF(G63="","",IF(SUMPRODUCT(--($A$2:$A$300=G63))&lt;&gt;1,"Check ID",IF(OR(NOT(ISNUMBER(L63)),NOT(ISNUMBER(INDEX($L$2:$L$300,SUMPRODUCT(($A$2:$A$300=G63)*(ROW($A$2:$A$300)-1)))))),"Check times",IF(ROUND((INDEX($L$2:$L$300,SUMPRODUCT(($A$2:$A$300=G63)*(ROW($A$2:$A$300)-1)))-E63)*1440,0)&gt;0,"Conflict","OK")))))</f>
        <v/>
      </c>
      <c r="O63" s="17" t="str">
        <f>IF(COUNTA($A63:$K63)=0,"",IF(K63="","",IF(SUMPRODUCT(--(Gates!$A$2:$A$50=K63))=0,"Check ID","OK")))</f>
        <v/>
      </c>
      <c r="P63" s="17" t="str">
        <f>IF(COUNTA($A63:$K63)=0,"",IF($A63="","Check ID",IF(SUMPRODUCT(--($A$2:$A$300=$A63))&gt;1,"Duplicate ID",IF(OR(NOT(OR(H63="Not started",H63="In progress",H63="Done",H63="Blocked")),NOT(OR(I63="Y",I63="N")),NOT(OR(J63="Y",J63="N")),K63=""),"Check inputs","OK"))))</f>
        <v/>
      </c>
    </row>
    <row r="64" ht="30" customHeight="1" spans="1:16" x14ac:dyDescent="0.25">
      <c r="A64" s="12"/>
      <c r="B64" s="12"/>
      <c r="C64" s="13"/>
      <c r="D64" s="13"/>
      <c r="E64" s="14"/>
      <c r="F64" s="15"/>
      <c r="G64" s="12"/>
      <c r="H64" s="12"/>
      <c r="I64" s="12"/>
      <c r="J64" s="12"/>
      <c r="K64" s="12"/>
      <c r="L64" s="16" t="str">
        <f>IF(COUNTA($A64:$K64)=0,"",IF(AND(ISNUMBER(E64),ISNUMBER(F64),N(F64)&gt;=0,N(F64)&lt;=1000),E64+F64/24,"n/a"))</f>
        <v/>
      </c>
      <c r="M64" s="17" t="str">
        <f>IF(COUNTA($A64:$K64)=0,"",IF(OR(NOT(ISNUMBER(L64)),NOT(ISNUMBER(Dashboard!$B$3))),"Check times",IF(AND(H64&lt;&gt;"Done",ROUND((Dashboard!$B$3-L64)*1440,0)&gt;0),"Late","OK")))</f>
        <v/>
      </c>
      <c r="N64" s="17" t="str">
        <f>IF(COUNTA($A64:$K64)=0,"",IF(G64="","",IF(SUMPRODUCT(--($A$2:$A$300=G64))&lt;&gt;1,"Check ID",IF(OR(NOT(ISNUMBER(L64)),NOT(ISNUMBER(INDEX($L$2:$L$300,SUMPRODUCT(($A$2:$A$300=G64)*(ROW($A$2:$A$300)-1)))))),"Check times",IF(ROUND((INDEX($L$2:$L$300,SUMPRODUCT(($A$2:$A$300=G64)*(ROW($A$2:$A$300)-1)))-E64)*1440,0)&gt;0,"Conflict","OK")))))</f>
        <v/>
      </c>
      <c r="O64" s="17" t="str">
        <f>IF(COUNTA($A64:$K64)=0,"",IF(K64="","",IF(SUMPRODUCT(--(Gates!$A$2:$A$50=K64))=0,"Check ID","OK")))</f>
        <v/>
      </c>
      <c r="P64" s="17" t="str">
        <f>IF(COUNTA($A64:$K64)=0,"",IF($A64="","Check ID",IF(SUMPRODUCT(--($A$2:$A$300=$A64))&gt;1,"Duplicate ID",IF(OR(NOT(OR(H64="Not started",H64="In progress",H64="Done",H64="Blocked")),NOT(OR(I64="Y",I64="N")),NOT(OR(J64="Y",J64="N")),K64=""),"Check inputs","OK"))))</f>
        <v/>
      </c>
    </row>
    <row r="65" ht="30" customHeight="1" spans="1:16" x14ac:dyDescent="0.25">
      <c r="A65" s="12"/>
      <c r="B65" s="12"/>
      <c r="C65" s="13"/>
      <c r="D65" s="13"/>
      <c r="E65" s="14"/>
      <c r="F65" s="15"/>
      <c r="G65" s="12"/>
      <c r="H65" s="12"/>
      <c r="I65" s="12"/>
      <c r="J65" s="12"/>
      <c r="K65" s="12"/>
      <c r="L65" s="16" t="str">
        <f>IF(COUNTA($A65:$K65)=0,"",IF(AND(ISNUMBER(E65),ISNUMBER(F65),N(F65)&gt;=0,N(F65)&lt;=1000),E65+F65/24,"n/a"))</f>
        <v/>
      </c>
      <c r="M65" s="17" t="str">
        <f>IF(COUNTA($A65:$K65)=0,"",IF(OR(NOT(ISNUMBER(L65)),NOT(ISNUMBER(Dashboard!$B$3))),"Check times",IF(AND(H65&lt;&gt;"Done",ROUND((Dashboard!$B$3-L65)*1440,0)&gt;0),"Late","OK")))</f>
        <v/>
      </c>
      <c r="N65" s="17" t="str">
        <f>IF(COUNTA($A65:$K65)=0,"",IF(G65="","",IF(SUMPRODUCT(--($A$2:$A$300=G65))&lt;&gt;1,"Check ID",IF(OR(NOT(ISNUMBER(L65)),NOT(ISNUMBER(INDEX($L$2:$L$300,SUMPRODUCT(($A$2:$A$300=G65)*(ROW($A$2:$A$300)-1)))))),"Check times",IF(ROUND((INDEX($L$2:$L$300,SUMPRODUCT(($A$2:$A$300=G65)*(ROW($A$2:$A$300)-1)))-E65)*1440,0)&gt;0,"Conflict","OK")))))</f>
        <v/>
      </c>
      <c r="O65" s="17" t="str">
        <f>IF(COUNTA($A65:$K65)=0,"",IF(K65="","",IF(SUMPRODUCT(--(Gates!$A$2:$A$50=K65))=0,"Check ID","OK")))</f>
        <v/>
      </c>
      <c r="P65" s="17" t="str">
        <f>IF(COUNTA($A65:$K65)=0,"",IF($A65="","Check ID",IF(SUMPRODUCT(--($A$2:$A$300=$A65))&gt;1,"Duplicate ID",IF(OR(NOT(OR(H65="Not started",H65="In progress",H65="Done",H65="Blocked")),NOT(OR(I65="Y",I65="N")),NOT(OR(J65="Y",J65="N")),K65=""),"Check inputs","OK"))))</f>
        <v/>
      </c>
    </row>
    <row r="66" ht="30" customHeight="1" spans="1:16" x14ac:dyDescent="0.25">
      <c r="A66" s="12"/>
      <c r="B66" s="12"/>
      <c r="C66" s="13"/>
      <c r="D66" s="13"/>
      <c r="E66" s="14"/>
      <c r="F66" s="15"/>
      <c r="G66" s="12"/>
      <c r="H66" s="12"/>
      <c r="I66" s="12"/>
      <c r="J66" s="12"/>
      <c r="K66" s="12"/>
      <c r="L66" s="16" t="str">
        <f>IF(COUNTA($A66:$K66)=0,"",IF(AND(ISNUMBER(E66),ISNUMBER(F66),N(F66)&gt;=0,N(F66)&lt;=1000),E66+F66/24,"n/a"))</f>
        <v/>
      </c>
      <c r="M66" s="17" t="str">
        <f>IF(COUNTA($A66:$K66)=0,"",IF(OR(NOT(ISNUMBER(L66)),NOT(ISNUMBER(Dashboard!$B$3))),"Check times",IF(AND(H66&lt;&gt;"Done",ROUND((Dashboard!$B$3-L66)*1440,0)&gt;0),"Late","OK")))</f>
        <v/>
      </c>
      <c r="N66" s="17" t="str">
        <f>IF(COUNTA($A66:$K66)=0,"",IF(G66="","",IF(SUMPRODUCT(--($A$2:$A$300=G66))&lt;&gt;1,"Check ID",IF(OR(NOT(ISNUMBER(L66)),NOT(ISNUMBER(INDEX($L$2:$L$300,SUMPRODUCT(($A$2:$A$300=G66)*(ROW($A$2:$A$300)-1)))))),"Check times",IF(ROUND((INDEX($L$2:$L$300,SUMPRODUCT(($A$2:$A$300=G66)*(ROW($A$2:$A$300)-1)))-E66)*1440,0)&gt;0,"Conflict","OK")))))</f>
        <v/>
      </c>
      <c r="O66" s="17" t="str">
        <f>IF(COUNTA($A66:$K66)=0,"",IF(K66="","",IF(SUMPRODUCT(--(Gates!$A$2:$A$50=K66))=0,"Check ID","OK")))</f>
        <v/>
      </c>
      <c r="P66" s="17" t="str">
        <f>IF(COUNTA($A66:$K66)=0,"",IF($A66="","Check ID",IF(SUMPRODUCT(--($A$2:$A$300=$A66))&gt;1,"Duplicate ID",IF(OR(NOT(OR(H66="Not started",H66="In progress",H66="Done",H66="Blocked")),NOT(OR(I66="Y",I66="N")),NOT(OR(J66="Y",J66="N")),K66=""),"Check inputs","OK"))))</f>
        <v/>
      </c>
    </row>
    <row r="67" ht="30" customHeight="1" spans="1:16" x14ac:dyDescent="0.25">
      <c r="A67" s="12"/>
      <c r="B67" s="12"/>
      <c r="C67" s="13"/>
      <c r="D67" s="13"/>
      <c r="E67" s="14"/>
      <c r="F67" s="15"/>
      <c r="G67" s="12"/>
      <c r="H67" s="12"/>
      <c r="I67" s="12"/>
      <c r="J67" s="12"/>
      <c r="K67" s="12"/>
      <c r="L67" s="16" t="str">
        <f>IF(COUNTA($A67:$K67)=0,"",IF(AND(ISNUMBER(E67),ISNUMBER(F67),N(F67)&gt;=0,N(F67)&lt;=1000),E67+F67/24,"n/a"))</f>
        <v/>
      </c>
      <c r="M67" s="17" t="str">
        <f>IF(COUNTA($A67:$K67)=0,"",IF(OR(NOT(ISNUMBER(L67)),NOT(ISNUMBER(Dashboard!$B$3))),"Check times",IF(AND(H67&lt;&gt;"Done",ROUND((Dashboard!$B$3-L67)*1440,0)&gt;0),"Late","OK")))</f>
        <v/>
      </c>
      <c r="N67" s="17" t="str">
        <f>IF(COUNTA($A67:$K67)=0,"",IF(G67="","",IF(SUMPRODUCT(--($A$2:$A$300=G67))&lt;&gt;1,"Check ID",IF(OR(NOT(ISNUMBER(L67)),NOT(ISNUMBER(INDEX($L$2:$L$300,SUMPRODUCT(($A$2:$A$300=G67)*(ROW($A$2:$A$300)-1)))))),"Check times",IF(ROUND((INDEX($L$2:$L$300,SUMPRODUCT(($A$2:$A$300=G67)*(ROW($A$2:$A$300)-1)))-E67)*1440,0)&gt;0,"Conflict","OK")))))</f>
        <v/>
      </c>
      <c r="O67" s="17" t="str">
        <f>IF(COUNTA($A67:$K67)=0,"",IF(K67="","",IF(SUMPRODUCT(--(Gates!$A$2:$A$50=K67))=0,"Check ID","OK")))</f>
        <v/>
      </c>
      <c r="P67" s="17" t="str">
        <f>IF(COUNTA($A67:$K67)=0,"",IF($A67="","Check ID",IF(SUMPRODUCT(--($A$2:$A$300=$A67))&gt;1,"Duplicate ID",IF(OR(NOT(OR(H67="Not started",H67="In progress",H67="Done",H67="Blocked")),NOT(OR(I67="Y",I67="N")),NOT(OR(J67="Y",J67="N")),K67=""),"Check inputs","OK"))))</f>
        <v/>
      </c>
    </row>
    <row r="68" ht="30" customHeight="1" spans="1:16" x14ac:dyDescent="0.25">
      <c r="A68" s="12"/>
      <c r="B68" s="12"/>
      <c r="C68" s="13"/>
      <c r="D68" s="13"/>
      <c r="E68" s="14"/>
      <c r="F68" s="15"/>
      <c r="G68" s="12"/>
      <c r="H68" s="12"/>
      <c r="I68" s="12"/>
      <c r="J68" s="12"/>
      <c r="K68" s="12"/>
      <c r="L68" s="16" t="str">
        <f>IF(COUNTA($A68:$K68)=0,"",IF(AND(ISNUMBER(E68),ISNUMBER(F68),N(F68)&gt;=0,N(F68)&lt;=1000),E68+F68/24,"n/a"))</f>
        <v/>
      </c>
      <c r="M68" s="17" t="str">
        <f>IF(COUNTA($A68:$K68)=0,"",IF(OR(NOT(ISNUMBER(L68)),NOT(ISNUMBER(Dashboard!$B$3))),"Check times",IF(AND(H68&lt;&gt;"Done",ROUND((Dashboard!$B$3-L68)*1440,0)&gt;0),"Late","OK")))</f>
        <v/>
      </c>
      <c r="N68" s="17" t="str">
        <f>IF(COUNTA($A68:$K68)=0,"",IF(G68="","",IF(SUMPRODUCT(--($A$2:$A$300=G68))&lt;&gt;1,"Check ID",IF(OR(NOT(ISNUMBER(L68)),NOT(ISNUMBER(INDEX($L$2:$L$300,SUMPRODUCT(($A$2:$A$300=G68)*(ROW($A$2:$A$300)-1)))))),"Check times",IF(ROUND((INDEX($L$2:$L$300,SUMPRODUCT(($A$2:$A$300=G68)*(ROW($A$2:$A$300)-1)))-E68)*1440,0)&gt;0,"Conflict","OK")))))</f>
        <v/>
      </c>
      <c r="O68" s="17" t="str">
        <f>IF(COUNTA($A68:$K68)=0,"",IF(K68="","",IF(SUMPRODUCT(--(Gates!$A$2:$A$50=K68))=0,"Check ID","OK")))</f>
        <v/>
      </c>
      <c r="P68" s="17" t="str">
        <f>IF(COUNTA($A68:$K68)=0,"",IF($A68="","Check ID",IF(SUMPRODUCT(--($A$2:$A$300=$A68))&gt;1,"Duplicate ID",IF(OR(NOT(OR(H68="Not started",H68="In progress",H68="Done",H68="Blocked")),NOT(OR(I68="Y",I68="N")),NOT(OR(J68="Y",J68="N")),K68=""),"Check inputs","OK"))))</f>
        <v/>
      </c>
    </row>
    <row r="69" ht="30" customHeight="1" spans="1:16" x14ac:dyDescent="0.25">
      <c r="A69" s="12"/>
      <c r="B69" s="12"/>
      <c r="C69" s="13"/>
      <c r="D69" s="13"/>
      <c r="E69" s="14"/>
      <c r="F69" s="15"/>
      <c r="G69" s="12"/>
      <c r="H69" s="12"/>
      <c r="I69" s="12"/>
      <c r="J69" s="12"/>
      <c r="K69" s="12"/>
      <c r="L69" s="16" t="str">
        <f>IF(COUNTA($A69:$K69)=0,"",IF(AND(ISNUMBER(E69),ISNUMBER(F69),N(F69)&gt;=0,N(F69)&lt;=1000),E69+F69/24,"n/a"))</f>
        <v/>
      </c>
      <c r="M69" s="17" t="str">
        <f>IF(COUNTA($A69:$K69)=0,"",IF(OR(NOT(ISNUMBER(L69)),NOT(ISNUMBER(Dashboard!$B$3))),"Check times",IF(AND(H69&lt;&gt;"Done",ROUND((Dashboard!$B$3-L69)*1440,0)&gt;0),"Late","OK")))</f>
        <v/>
      </c>
      <c r="N69" s="17" t="str">
        <f>IF(COUNTA($A69:$K69)=0,"",IF(G69="","",IF(SUMPRODUCT(--($A$2:$A$300=G69))&lt;&gt;1,"Check ID",IF(OR(NOT(ISNUMBER(L69)),NOT(ISNUMBER(INDEX($L$2:$L$300,SUMPRODUCT(($A$2:$A$300=G69)*(ROW($A$2:$A$300)-1)))))),"Check times",IF(ROUND((INDEX($L$2:$L$300,SUMPRODUCT(($A$2:$A$300=G69)*(ROW($A$2:$A$300)-1)))-E69)*1440,0)&gt;0,"Conflict","OK")))))</f>
        <v/>
      </c>
      <c r="O69" s="17" t="str">
        <f>IF(COUNTA($A69:$K69)=0,"",IF(K69="","",IF(SUMPRODUCT(--(Gates!$A$2:$A$50=K69))=0,"Check ID","OK")))</f>
        <v/>
      </c>
      <c r="P69" s="17" t="str">
        <f>IF(COUNTA($A69:$K69)=0,"",IF($A69="","Check ID",IF(SUMPRODUCT(--($A$2:$A$300=$A69))&gt;1,"Duplicate ID",IF(OR(NOT(OR(H69="Not started",H69="In progress",H69="Done",H69="Blocked")),NOT(OR(I69="Y",I69="N")),NOT(OR(J69="Y",J69="N")),K69=""),"Check inputs","OK"))))</f>
        <v/>
      </c>
    </row>
    <row r="70" ht="30" customHeight="1" spans="1:16" x14ac:dyDescent="0.25">
      <c r="A70" s="12"/>
      <c r="B70" s="12"/>
      <c r="C70" s="13"/>
      <c r="D70" s="13"/>
      <c r="E70" s="14"/>
      <c r="F70" s="15"/>
      <c r="G70" s="12"/>
      <c r="H70" s="12"/>
      <c r="I70" s="12"/>
      <c r="J70" s="12"/>
      <c r="K70" s="12"/>
      <c r="L70" s="16" t="str">
        <f>IF(COUNTA($A70:$K70)=0,"",IF(AND(ISNUMBER(E70),ISNUMBER(F70),N(F70)&gt;=0,N(F70)&lt;=1000),E70+F70/24,"n/a"))</f>
        <v/>
      </c>
      <c r="M70" s="17" t="str">
        <f>IF(COUNTA($A70:$K70)=0,"",IF(OR(NOT(ISNUMBER(L70)),NOT(ISNUMBER(Dashboard!$B$3))),"Check times",IF(AND(H70&lt;&gt;"Done",ROUND((Dashboard!$B$3-L70)*1440,0)&gt;0),"Late","OK")))</f>
        <v/>
      </c>
      <c r="N70" s="17" t="str">
        <f>IF(COUNTA($A70:$K70)=0,"",IF(G70="","",IF(SUMPRODUCT(--($A$2:$A$300=G70))&lt;&gt;1,"Check ID",IF(OR(NOT(ISNUMBER(L70)),NOT(ISNUMBER(INDEX($L$2:$L$300,SUMPRODUCT(($A$2:$A$300=G70)*(ROW($A$2:$A$300)-1)))))),"Check times",IF(ROUND((INDEX($L$2:$L$300,SUMPRODUCT(($A$2:$A$300=G70)*(ROW($A$2:$A$300)-1)))-E70)*1440,0)&gt;0,"Conflict","OK")))))</f>
        <v/>
      </c>
      <c r="O70" s="17" t="str">
        <f>IF(COUNTA($A70:$K70)=0,"",IF(K70="","",IF(SUMPRODUCT(--(Gates!$A$2:$A$50=K70))=0,"Check ID","OK")))</f>
        <v/>
      </c>
      <c r="P70" s="17" t="str">
        <f>IF(COUNTA($A70:$K70)=0,"",IF($A70="","Check ID",IF(SUMPRODUCT(--($A$2:$A$300=$A70))&gt;1,"Duplicate ID",IF(OR(NOT(OR(H70="Not started",H70="In progress",H70="Done",H70="Blocked")),NOT(OR(I70="Y",I70="N")),NOT(OR(J70="Y",J70="N")),K70=""),"Check inputs","OK"))))</f>
        <v/>
      </c>
    </row>
    <row r="71" ht="30" customHeight="1" spans="1:16" x14ac:dyDescent="0.25">
      <c r="A71" s="12"/>
      <c r="B71" s="12"/>
      <c r="C71" s="13"/>
      <c r="D71" s="13"/>
      <c r="E71" s="14"/>
      <c r="F71" s="15"/>
      <c r="G71" s="12"/>
      <c r="H71" s="12"/>
      <c r="I71" s="12"/>
      <c r="J71" s="12"/>
      <c r="K71" s="12"/>
      <c r="L71" s="16" t="str">
        <f>IF(COUNTA($A71:$K71)=0,"",IF(AND(ISNUMBER(E71),ISNUMBER(F71),N(F71)&gt;=0,N(F71)&lt;=1000),E71+F71/24,"n/a"))</f>
        <v/>
      </c>
      <c r="M71" s="17" t="str">
        <f>IF(COUNTA($A71:$K71)=0,"",IF(OR(NOT(ISNUMBER(L71)),NOT(ISNUMBER(Dashboard!$B$3))),"Check times",IF(AND(H71&lt;&gt;"Done",ROUND((Dashboard!$B$3-L71)*1440,0)&gt;0),"Late","OK")))</f>
        <v/>
      </c>
      <c r="N71" s="17" t="str">
        <f>IF(COUNTA($A71:$K71)=0,"",IF(G71="","",IF(SUMPRODUCT(--($A$2:$A$300=G71))&lt;&gt;1,"Check ID",IF(OR(NOT(ISNUMBER(L71)),NOT(ISNUMBER(INDEX($L$2:$L$300,SUMPRODUCT(($A$2:$A$300=G71)*(ROW($A$2:$A$300)-1)))))),"Check times",IF(ROUND((INDEX($L$2:$L$300,SUMPRODUCT(($A$2:$A$300=G71)*(ROW($A$2:$A$300)-1)))-E71)*1440,0)&gt;0,"Conflict","OK")))))</f>
        <v/>
      </c>
      <c r="O71" s="17" t="str">
        <f>IF(COUNTA($A71:$K71)=0,"",IF(K71="","",IF(SUMPRODUCT(--(Gates!$A$2:$A$50=K71))=0,"Check ID","OK")))</f>
        <v/>
      </c>
      <c r="P71" s="17" t="str">
        <f>IF(COUNTA($A71:$K71)=0,"",IF($A71="","Check ID",IF(SUMPRODUCT(--($A$2:$A$300=$A71))&gt;1,"Duplicate ID",IF(OR(NOT(OR(H71="Not started",H71="In progress",H71="Done",H71="Blocked")),NOT(OR(I71="Y",I71="N")),NOT(OR(J71="Y",J71="N")),K71=""),"Check inputs","OK"))))</f>
        <v/>
      </c>
    </row>
    <row r="72" ht="30" customHeight="1" spans="1:16" x14ac:dyDescent="0.25">
      <c r="A72" s="12"/>
      <c r="B72" s="12"/>
      <c r="C72" s="13"/>
      <c r="D72" s="13"/>
      <c r="E72" s="14"/>
      <c r="F72" s="15"/>
      <c r="G72" s="12"/>
      <c r="H72" s="12"/>
      <c r="I72" s="12"/>
      <c r="J72" s="12"/>
      <c r="K72" s="12"/>
      <c r="L72" s="16" t="str">
        <f>IF(COUNTA($A72:$K72)=0,"",IF(AND(ISNUMBER(E72),ISNUMBER(F72),N(F72)&gt;=0,N(F72)&lt;=1000),E72+F72/24,"n/a"))</f>
        <v/>
      </c>
      <c r="M72" s="17" t="str">
        <f>IF(COUNTA($A72:$K72)=0,"",IF(OR(NOT(ISNUMBER(L72)),NOT(ISNUMBER(Dashboard!$B$3))),"Check times",IF(AND(H72&lt;&gt;"Done",ROUND((Dashboard!$B$3-L72)*1440,0)&gt;0),"Late","OK")))</f>
        <v/>
      </c>
      <c r="N72" s="17" t="str">
        <f>IF(COUNTA($A72:$K72)=0,"",IF(G72="","",IF(SUMPRODUCT(--($A$2:$A$300=G72))&lt;&gt;1,"Check ID",IF(OR(NOT(ISNUMBER(L72)),NOT(ISNUMBER(INDEX($L$2:$L$300,SUMPRODUCT(($A$2:$A$300=G72)*(ROW($A$2:$A$300)-1)))))),"Check times",IF(ROUND((INDEX($L$2:$L$300,SUMPRODUCT(($A$2:$A$300=G72)*(ROW($A$2:$A$300)-1)))-E72)*1440,0)&gt;0,"Conflict","OK")))))</f>
        <v/>
      </c>
      <c r="O72" s="17" t="str">
        <f>IF(COUNTA($A72:$K72)=0,"",IF(K72="","",IF(SUMPRODUCT(--(Gates!$A$2:$A$50=K72))=0,"Check ID","OK")))</f>
        <v/>
      </c>
      <c r="P72" s="17" t="str">
        <f>IF(COUNTA($A72:$K72)=0,"",IF($A72="","Check ID",IF(SUMPRODUCT(--($A$2:$A$300=$A72))&gt;1,"Duplicate ID",IF(OR(NOT(OR(H72="Not started",H72="In progress",H72="Done",H72="Blocked")),NOT(OR(I72="Y",I72="N")),NOT(OR(J72="Y",J72="N")),K72=""),"Check inputs","OK"))))</f>
        <v/>
      </c>
    </row>
    <row r="73" ht="30" customHeight="1" spans="1:16" x14ac:dyDescent="0.25">
      <c r="A73" s="12"/>
      <c r="B73" s="12"/>
      <c r="C73" s="13"/>
      <c r="D73" s="13"/>
      <c r="E73" s="14"/>
      <c r="F73" s="15"/>
      <c r="G73" s="12"/>
      <c r="H73" s="12"/>
      <c r="I73" s="12"/>
      <c r="J73" s="12"/>
      <c r="K73" s="12"/>
      <c r="L73" s="16" t="str">
        <f>IF(COUNTA($A73:$K73)=0,"",IF(AND(ISNUMBER(E73),ISNUMBER(F73),N(F73)&gt;=0,N(F73)&lt;=1000),E73+F73/24,"n/a"))</f>
        <v/>
      </c>
      <c r="M73" s="17" t="str">
        <f>IF(COUNTA($A73:$K73)=0,"",IF(OR(NOT(ISNUMBER(L73)),NOT(ISNUMBER(Dashboard!$B$3))),"Check times",IF(AND(H73&lt;&gt;"Done",ROUND((Dashboard!$B$3-L73)*1440,0)&gt;0),"Late","OK")))</f>
        <v/>
      </c>
      <c r="N73" s="17" t="str">
        <f>IF(COUNTA($A73:$K73)=0,"",IF(G73="","",IF(SUMPRODUCT(--($A$2:$A$300=G73))&lt;&gt;1,"Check ID",IF(OR(NOT(ISNUMBER(L73)),NOT(ISNUMBER(INDEX($L$2:$L$300,SUMPRODUCT(($A$2:$A$300=G73)*(ROW($A$2:$A$300)-1)))))),"Check times",IF(ROUND((INDEX($L$2:$L$300,SUMPRODUCT(($A$2:$A$300=G73)*(ROW($A$2:$A$300)-1)))-E73)*1440,0)&gt;0,"Conflict","OK")))))</f>
        <v/>
      </c>
      <c r="O73" s="17" t="str">
        <f>IF(COUNTA($A73:$K73)=0,"",IF(K73="","",IF(SUMPRODUCT(--(Gates!$A$2:$A$50=K73))=0,"Check ID","OK")))</f>
        <v/>
      </c>
      <c r="P73" s="17" t="str">
        <f>IF(COUNTA($A73:$K73)=0,"",IF($A73="","Check ID",IF(SUMPRODUCT(--($A$2:$A$300=$A73))&gt;1,"Duplicate ID",IF(OR(NOT(OR(H73="Not started",H73="In progress",H73="Done",H73="Blocked")),NOT(OR(I73="Y",I73="N")),NOT(OR(J73="Y",J73="N")),K73=""),"Check inputs","OK"))))</f>
        <v/>
      </c>
    </row>
    <row r="74" ht="30" customHeight="1" spans="1:16" x14ac:dyDescent="0.25">
      <c r="A74" s="12"/>
      <c r="B74" s="12"/>
      <c r="C74" s="13"/>
      <c r="D74" s="13"/>
      <c r="E74" s="14"/>
      <c r="F74" s="15"/>
      <c r="G74" s="12"/>
      <c r="H74" s="12"/>
      <c r="I74" s="12"/>
      <c r="J74" s="12"/>
      <c r="K74" s="12"/>
      <c r="L74" s="16" t="str">
        <f>IF(COUNTA($A74:$K74)=0,"",IF(AND(ISNUMBER(E74),ISNUMBER(F74),N(F74)&gt;=0,N(F74)&lt;=1000),E74+F74/24,"n/a"))</f>
        <v/>
      </c>
      <c r="M74" s="17" t="str">
        <f>IF(COUNTA($A74:$K74)=0,"",IF(OR(NOT(ISNUMBER(L74)),NOT(ISNUMBER(Dashboard!$B$3))),"Check times",IF(AND(H74&lt;&gt;"Done",ROUND((Dashboard!$B$3-L74)*1440,0)&gt;0),"Late","OK")))</f>
        <v/>
      </c>
      <c r="N74" s="17" t="str">
        <f>IF(COUNTA($A74:$K74)=0,"",IF(G74="","",IF(SUMPRODUCT(--($A$2:$A$300=G74))&lt;&gt;1,"Check ID",IF(OR(NOT(ISNUMBER(L74)),NOT(ISNUMBER(INDEX($L$2:$L$300,SUMPRODUCT(($A$2:$A$300=G74)*(ROW($A$2:$A$300)-1)))))),"Check times",IF(ROUND((INDEX($L$2:$L$300,SUMPRODUCT(($A$2:$A$300=G74)*(ROW($A$2:$A$300)-1)))-E74)*1440,0)&gt;0,"Conflict","OK")))))</f>
        <v/>
      </c>
      <c r="O74" s="17" t="str">
        <f>IF(COUNTA($A74:$K74)=0,"",IF(K74="","",IF(SUMPRODUCT(--(Gates!$A$2:$A$50=K74))=0,"Check ID","OK")))</f>
        <v/>
      </c>
      <c r="P74" s="17" t="str">
        <f>IF(COUNTA($A74:$K74)=0,"",IF($A74="","Check ID",IF(SUMPRODUCT(--($A$2:$A$300=$A74))&gt;1,"Duplicate ID",IF(OR(NOT(OR(H74="Not started",H74="In progress",H74="Done",H74="Blocked")),NOT(OR(I74="Y",I74="N")),NOT(OR(J74="Y",J74="N")),K74=""),"Check inputs","OK"))))</f>
        <v/>
      </c>
    </row>
    <row r="75" ht="30" customHeight="1" spans="1:16" x14ac:dyDescent="0.25">
      <c r="A75" s="12"/>
      <c r="B75" s="12"/>
      <c r="C75" s="13"/>
      <c r="D75" s="13"/>
      <c r="E75" s="14"/>
      <c r="F75" s="15"/>
      <c r="G75" s="12"/>
      <c r="H75" s="12"/>
      <c r="I75" s="12"/>
      <c r="J75" s="12"/>
      <c r="K75" s="12"/>
      <c r="L75" s="16" t="str">
        <f>IF(COUNTA($A75:$K75)=0,"",IF(AND(ISNUMBER(E75),ISNUMBER(F75),N(F75)&gt;=0,N(F75)&lt;=1000),E75+F75/24,"n/a"))</f>
        <v/>
      </c>
      <c r="M75" s="17" t="str">
        <f>IF(COUNTA($A75:$K75)=0,"",IF(OR(NOT(ISNUMBER(L75)),NOT(ISNUMBER(Dashboard!$B$3))),"Check times",IF(AND(H75&lt;&gt;"Done",ROUND((Dashboard!$B$3-L75)*1440,0)&gt;0),"Late","OK")))</f>
        <v/>
      </c>
      <c r="N75" s="17" t="str">
        <f>IF(COUNTA($A75:$K75)=0,"",IF(G75="","",IF(SUMPRODUCT(--($A$2:$A$300=G75))&lt;&gt;1,"Check ID",IF(OR(NOT(ISNUMBER(L75)),NOT(ISNUMBER(INDEX($L$2:$L$300,SUMPRODUCT(($A$2:$A$300=G75)*(ROW($A$2:$A$300)-1)))))),"Check times",IF(ROUND((INDEX($L$2:$L$300,SUMPRODUCT(($A$2:$A$300=G75)*(ROW($A$2:$A$300)-1)))-E75)*1440,0)&gt;0,"Conflict","OK")))))</f>
        <v/>
      </c>
      <c r="O75" s="17" t="str">
        <f>IF(COUNTA($A75:$K75)=0,"",IF(K75="","",IF(SUMPRODUCT(--(Gates!$A$2:$A$50=K75))=0,"Check ID","OK")))</f>
        <v/>
      </c>
      <c r="P75" s="17" t="str">
        <f>IF(COUNTA($A75:$K75)=0,"",IF($A75="","Check ID",IF(SUMPRODUCT(--($A$2:$A$300=$A75))&gt;1,"Duplicate ID",IF(OR(NOT(OR(H75="Not started",H75="In progress",H75="Done",H75="Blocked")),NOT(OR(I75="Y",I75="N")),NOT(OR(J75="Y",J75="N")),K75=""),"Check inputs","OK"))))</f>
        <v/>
      </c>
    </row>
    <row r="76" ht="30" customHeight="1" spans="1:16" x14ac:dyDescent="0.25">
      <c r="A76" s="12"/>
      <c r="B76" s="12"/>
      <c r="C76" s="13"/>
      <c r="D76" s="13"/>
      <c r="E76" s="14"/>
      <c r="F76" s="15"/>
      <c r="G76" s="12"/>
      <c r="H76" s="12"/>
      <c r="I76" s="12"/>
      <c r="J76" s="12"/>
      <c r="K76" s="12"/>
      <c r="L76" s="16" t="str">
        <f>IF(COUNTA($A76:$K76)=0,"",IF(AND(ISNUMBER(E76),ISNUMBER(F76),N(F76)&gt;=0,N(F76)&lt;=1000),E76+F76/24,"n/a"))</f>
        <v/>
      </c>
      <c r="M76" s="17" t="str">
        <f>IF(COUNTA($A76:$K76)=0,"",IF(OR(NOT(ISNUMBER(L76)),NOT(ISNUMBER(Dashboard!$B$3))),"Check times",IF(AND(H76&lt;&gt;"Done",ROUND((Dashboard!$B$3-L76)*1440,0)&gt;0),"Late","OK")))</f>
        <v/>
      </c>
      <c r="N76" s="17" t="str">
        <f>IF(COUNTA($A76:$K76)=0,"",IF(G76="","",IF(SUMPRODUCT(--($A$2:$A$300=G76))&lt;&gt;1,"Check ID",IF(OR(NOT(ISNUMBER(L76)),NOT(ISNUMBER(INDEX($L$2:$L$300,SUMPRODUCT(($A$2:$A$300=G76)*(ROW($A$2:$A$300)-1)))))),"Check times",IF(ROUND((INDEX($L$2:$L$300,SUMPRODUCT(($A$2:$A$300=G76)*(ROW($A$2:$A$300)-1)))-E76)*1440,0)&gt;0,"Conflict","OK")))))</f>
        <v/>
      </c>
      <c r="O76" s="17" t="str">
        <f>IF(COUNTA($A76:$K76)=0,"",IF(K76="","",IF(SUMPRODUCT(--(Gates!$A$2:$A$50=K76))=0,"Check ID","OK")))</f>
        <v/>
      </c>
      <c r="P76" s="17" t="str">
        <f>IF(COUNTA($A76:$K76)=0,"",IF($A76="","Check ID",IF(SUMPRODUCT(--($A$2:$A$300=$A76))&gt;1,"Duplicate ID",IF(OR(NOT(OR(H76="Not started",H76="In progress",H76="Done",H76="Blocked")),NOT(OR(I76="Y",I76="N")),NOT(OR(J76="Y",J76="N")),K76=""),"Check inputs","OK"))))</f>
        <v/>
      </c>
    </row>
    <row r="77" ht="30" customHeight="1" spans="1:16" x14ac:dyDescent="0.25">
      <c r="A77" s="12"/>
      <c r="B77" s="12"/>
      <c r="C77" s="13"/>
      <c r="D77" s="13"/>
      <c r="E77" s="14"/>
      <c r="F77" s="15"/>
      <c r="G77" s="12"/>
      <c r="H77" s="12"/>
      <c r="I77" s="12"/>
      <c r="J77" s="12"/>
      <c r="K77" s="12"/>
      <c r="L77" s="16" t="str">
        <f>IF(COUNTA($A77:$K77)=0,"",IF(AND(ISNUMBER(E77),ISNUMBER(F77),N(F77)&gt;=0,N(F77)&lt;=1000),E77+F77/24,"n/a"))</f>
        <v/>
      </c>
      <c r="M77" s="17" t="str">
        <f>IF(COUNTA($A77:$K77)=0,"",IF(OR(NOT(ISNUMBER(L77)),NOT(ISNUMBER(Dashboard!$B$3))),"Check times",IF(AND(H77&lt;&gt;"Done",ROUND((Dashboard!$B$3-L77)*1440,0)&gt;0),"Late","OK")))</f>
        <v/>
      </c>
      <c r="N77" s="17" t="str">
        <f>IF(COUNTA($A77:$K77)=0,"",IF(G77="","",IF(SUMPRODUCT(--($A$2:$A$300=G77))&lt;&gt;1,"Check ID",IF(OR(NOT(ISNUMBER(L77)),NOT(ISNUMBER(INDEX($L$2:$L$300,SUMPRODUCT(($A$2:$A$300=G77)*(ROW($A$2:$A$300)-1)))))),"Check times",IF(ROUND((INDEX($L$2:$L$300,SUMPRODUCT(($A$2:$A$300=G77)*(ROW($A$2:$A$300)-1)))-E77)*1440,0)&gt;0,"Conflict","OK")))))</f>
        <v/>
      </c>
      <c r="O77" s="17" t="str">
        <f>IF(COUNTA($A77:$K77)=0,"",IF(K77="","",IF(SUMPRODUCT(--(Gates!$A$2:$A$50=K77))=0,"Check ID","OK")))</f>
        <v/>
      </c>
      <c r="P77" s="17" t="str">
        <f>IF(COUNTA($A77:$K77)=0,"",IF($A77="","Check ID",IF(SUMPRODUCT(--($A$2:$A$300=$A77))&gt;1,"Duplicate ID",IF(OR(NOT(OR(H77="Not started",H77="In progress",H77="Done",H77="Blocked")),NOT(OR(I77="Y",I77="N")),NOT(OR(J77="Y",J77="N")),K77=""),"Check inputs","OK"))))</f>
        <v/>
      </c>
    </row>
    <row r="78" ht="30" customHeight="1" spans="1:16" x14ac:dyDescent="0.25">
      <c r="A78" s="12"/>
      <c r="B78" s="12"/>
      <c r="C78" s="13"/>
      <c r="D78" s="13"/>
      <c r="E78" s="14"/>
      <c r="F78" s="15"/>
      <c r="G78" s="12"/>
      <c r="H78" s="12"/>
      <c r="I78" s="12"/>
      <c r="J78" s="12"/>
      <c r="K78" s="12"/>
      <c r="L78" s="16" t="str">
        <f>IF(COUNTA($A78:$K78)=0,"",IF(AND(ISNUMBER(E78),ISNUMBER(F78),N(F78)&gt;=0,N(F78)&lt;=1000),E78+F78/24,"n/a"))</f>
        <v/>
      </c>
      <c r="M78" s="17" t="str">
        <f>IF(COUNTA($A78:$K78)=0,"",IF(OR(NOT(ISNUMBER(L78)),NOT(ISNUMBER(Dashboard!$B$3))),"Check times",IF(AND(H78&lt;&gt;"Done",ROUND((Dashboard!$B$3-L78)*1440,0)&gt;0),"Late","OK")))</f>
        <v/>
      </c>
      <c r="N78" s="17" t="str">
        <f>IF(COUNTA($A78:$K78)=0,"",IF(G78="","",IF(SUMPRODUCT(--($A$2:$A$300=G78))&lt;&gt;1,"Check ID",IF(OR(NOT(ISNUMBER(L78)),NOT(ISNUMBER(INDEX($L$2:$L$300,SUMPRODUCT(($A$2:$A$300=G78)*(ROW($A$2:$A$300)-1)))))),"Check times",IF(ROUND((INDEX($L$2:$L$300,SUMPRODUCT(($A$2:$A$300=G78)*(ROW($A$2:$A$300)-1)))-E78)*1440,0)&gt;0,"Conflict","OK")))))</f>
        <v/>
      </c>
      <c r="O78" s="17" t="str">
        <f>IF(COUNTA($A78:$K78)=0,"",IF(K78="","",IF(SUMPRODUCT(--(Gates!$A$2:$A$50=K78))=0,"Check ID","OK")))</f>
        <v/>
      </c>
      <c r="P78" s="17" t="str">
        <f>IF(COUNTA($A78:$K78)=0,"",IF($A78="","Check ID",IF(SUMPRODUCT(--($A$2:$A$300=$A78))&gt;1,"Duplicate ID",IF(OR(NOT(OR(H78="Not started",H78="In progress",H78="Done",H78="Blocked")),NOT(OR(I78="Y",I78="N")),NOT(OR(J78="Y",J78="N")),K78=""),"Check inputs","OK"))))</f>
        <v/>
      </c>
    </row>
    <row r="79" ht="30" customHeight="1" spans="1:16" x14ac:dyDescent="0.25">
      <c r="A79" s="12"/>
      <c r="B79" s="12"/>
      <c r="C79" s="13"/>
      <c r="D79" s="13"/>
      <c r="E79" s="14"/>
      <c r="F79" s="15"/>
      <c r="G79" s="12"/>
      <c r="H79" s="12"/>
      <c r="I79" s="12"/>
      <c r="J79" s="12"/>
      <c r="K79" s="12"/>
      <c r="L79" s="16" t="str">
        <f>IF(COUNTA($A79:$K79)=0,"",IF(AND(ISNUMBER(E79),ISNUMBER(F79),N(F79)&gt;=0,N(F79)&lt;=1000),E79+F79/24,"n/a"))</f>
        <v/>
      </c>
      <c r="M79" s="17" t="str">
        <f>IF(COUNTA($A79:$K79)=0,"",IF(OR(NOT(ISNUMBER(L79)),NOT(ISNUMBER(Dashboard!$B$3))),"Check times",IF(AND(H79&lt;&gt;"Done",ROUND((Dashboard!$B$3-L79)*1440,0)&gt;0),"Late","OK")))</f>
        <v/>
      </c>
      <c r="N79" s="17" t="str">
        <f>IF(COUNTA($A79:$K79)=0,"",IF(G79="","",IF(SUMPRODUCT(--($A$2:$A$300=G79))&lt;&gt;1,"Check ID",IF(OR(NOT(ISNUMBER(L79)),NOT(ISNUMBER(INDEX($L$2:$L$300,SUMPRODUCT(($A$2:$A$300=G79)*(ROW($A$2:$A$300)-1)))))),"Check times",IF(ROUND((INDEX($L$2:$L$300,SUMPRODUCT(($A$2:$A$300=G79)*(ROW($A$2:$A$300)-1)))-E79)*1440,0)&gt;0,"Conflict","OK")))))</f>
        <v/>
      </c>
      <c r="O79" s="17" t="str">
        <f>IF(COUNTA($A79:$K79)=0,"",IF(K79="","",IF(SUMPRODUCT(--(Gates!$A$2:$A$50=K79))=0,"Check ID","OK")))</f>
        <v/>
      </c>
      <c r="P79" s="17" t="str">
        <f>IF(COUNTA($A79:$K79)=0,"",IF($A79="","Check ID",IF(SUMPRODUCT(--($A$2:$A$300=$A79))&gt;1,"Duplicate ID",IF(OR(NOT(OR(H79="Not started",H79="In progress",H79="Done",H79="Blocked")),NOT(OR(I79="Y",I79="N")),NOT(OR(J79="Y",J79="N")),K79=""),"Check inputs","OK"))))</f>
        <v/>
      </c>
    </row>
    <row r="80" ht="30" customHeight="1" spans="1:16" x14ac:dyDescent="0.25">
      <c r="A80" s="12"/>
      <c r="B80" s="12"/>
      <c r="C80" s="13"/>
      <c r="D80" s="13"/>
      <c r="E80" s="14"/>
      <c r="F80" s="15"/>
      <c r="G80" s="12"/>
      <c r="H80" s="12"/>
      <c r="I80" s="12"/>
      <c r="J80" s="12"/>
      <c r="K80" s="12"/>
      <c r="L80" s="16" t="str">
        <f>IF(COUNTA($A80:$K80)=0,"",IF(AND(ISNUMBER(E80),ISNUMBER(F80),N(F80)&gt;=0,N(F80)&lt;=1000),E80+F80/24,"n/a"))</f>
        <v/>
      </c>
      <c r="M80" s="17" t="str">
        <f>IF(COUNTA($A80:$K80)=0,"",IF(OR(NOT(ISNUMBER(L80)),NOT(ISNUMBER(Dashboard!$B$3))),"Check times",IF(AND(H80&lt;&gt;"Done",ROUND((Dashboard!$B$3-L80)*1440,0)&gt;0),"Late","OK")))</f>
        <v/>
      </c>
      <c r="N80" s="17" t="str">
        <f>IF(COUNTA($A80:$K80)=0,"",IF(G80="","",IF(SUMPRODUCT(--($A$2:$A$300=G80))&lt;&gt;1,"Check ID",IF(OR(NOT(ISNUMBER(L80)),NOT(ISNUMBER(INDEX($L$2:$L$300,SUMPRODUCT(($A$2:$A$300=G80)*(ROW($A$2:$A$300)-1)))))),"Check times",IF(ROUND((INDEX($L$2:$L$300,SUMPRODUCT(($A$2:$A$300=G80)*(ROW($A$2:$A$300)-1)))-E80)*1440,0)&gt;0,"Conflict","OK")))))</f>
        <v/>
      </c>
      <c r="O80" s="17" t="str">
        <f>IF(COUNTA($A80:$K80)=0,"",IF(K80="","",IF(SUMPRODUCT(--(Gates!$A$2:$A$50=K80))=0,"Check ID","OK")))</f>
        <v/>
      </c>
      <c r="P80" s="17" t="str">
        <f>IF(COUNTA($A80:$K80)=0,"",IF($A80="","Check ID",IF(SUMPRODUCT(--($A$2:$A$300=$A80))&gt;1,"Duplicate ID",IF(OR(NOT(OR(H80="Not started",H80="In progress",H80="Done",H80="Blocked")),NOT(OR(I80="Y",I80="N")),NOT(OR(J80="Y",J80="N")),K80=""),"Check inputs","OK"))))</f>
        <v/>
      </c>
    </row>
    <row r="81" ht="30" customHeight="1" spans="1:16" x14ac:dyDescent="0.25">
      <c r="A81" s="12"/>
      <c r="B81" s="12"/>
      <c r="C81" s="13"/>
      <c r="D81" s="13"/>
      <c r="E81" s="14"/>
      <c r="F81" s="15"/>
      <c r="G81" s="12"/>
      <c r="H81" s="12"/>
      <c r="I81" s="12"/>
      <c r="J81" s="12"/>
      <c r="K81" s="12"/>
      <c r="L81" s="16" t="str">
        <f>IF(COUNTA($A81:$K81)=0,"",IF(AND(ISNUMBER(E81),ISNUMBER(F81),N(F81)&gt;=0,N(F81)&lt;=1000),E81+F81/24,"n/a"))</f>
        <v/>
      </c>
      <c r="M81" s="17" t="str">
        <f>IF(COUNTA($A81:$K81)=0,"",IF(OR(NOT(ISNUMBER(L81)),NOT(ISNUMBER(Dashboard!$B$3))),"Check times",IF(AND(H81&lt;&gt;"Done",ROUND((Dashboard!$B$3-L81)*1440,0)&gt;0),"Late","OK")))</f>
        <v/>
      </c>
      <c r="N81" s="17" t="str">
        <f>IF(COUNTA($A81:$K81)=0,"",IF(G81="","",IF(SUMPRODUCT(--($A$2:$A$300=G81))&lt;&gt;1,"Check ID",IF(OR(NOT(ISNUMBER(L81)),NOT(ISNUMBER(INDEX($L$2:$L$300,SUMPRODUCT(($A$2:$A$300=G81)*(ROW($A$2:$A$300)-1)))))),"Check times",IF(ROUND((INDEX($L$2:$L$300,SUMPRODUCT(($A$2:$A$300=G81)*(ROW($A$2:$A$300)-1)))-E81)*1440,0)&gt;0,"Conflict","OK")))))</f>
        <v/>
      </c>
      <c r="O81" s="17" t="str">
        <f>IF(COUNTA($A81:$K81)=0,"",IF(K81="","",IF(SUMPRODUCT(--(Gates!$A$2:$A$50=K81))=0,"Check ID","OK")))</f>
        <v/>
      </c>
      <c r="P81" s="17" t="str">
        <f>IF(COUNTA($A81:$K81)=0,"",IF($A81="","Check ID",IF(SUMPRODUCT(--($A$2:$A$300=$A81))&gt;1,"Duplicate ID",IF(OR(NOT(OR(H81="Not started",H81="In progress",H81="Done",H81="Blocked")),NOT(OR(I81="Y",I81="N")),NOT(OR(J81="Y",J81="N")),K81=""),"Check inputs","OK"))))</f>
        <v/>
      </c>
    </row>
    <row r="82" ht="30" customHeight="1" spans="1:16" x14ac:dyDescent="0.25">
      <c r="A82" s="12"/>
      <c r="B82" s="12"/>
      <c r="C82" s="13"/>
      <c r="D82" s="13"/>
      <c r="E82" s="14"/>
      <c r="F82" s="15"/>
      <c r="G82" s="12"/>
      <c r="H82" s="12"/>
      <c r="I82" s="12"/>
      <c r="J82" s="12"/>
      <c r="K82" s="12"/>
      <c r="L82" s="16" t="str">
        <f>IF(COUNTA($A82:$K82)=0,"",IF(AND(ISNUMBER(E82),ISNUMBER(F82),N(F82)&gt;=0,N(F82)&lt;=1000),E82+F82/24,"n/a"))</f>
        <v/>
      </c>
      <c r="M82" s="17" t="str">
        <f>IF(COUNTA($A82:$K82)=0,"",IF(OR(NOT(ISNUMBER(L82)),NOT(ISNUMBER(Dashboard!$B$3))),"Check times",IF(AND(H82&lt;&gt;"Done",ROUND((Dashboard!$B$3-L82)*1440,0)&gt;0),"Late","OK")))</f>
        <v/>
      </c>
      <c r="N82" s="17" t="str">
        <f>IF(COUNTA($A82:$K82)=0,"",IF(G82="","",IF(SUMPRODUCT(--($A$2:$A$300=G82))&lt;&gt;1,"Check ID",IF(OR(NOT(ISNUMBER(L82)),NOT(ISNUMBER(INDEX($L$2:$L$300,SUMPRODUCT(($A$2:$A$300=G82)*(ROW($A$2:$A$300)-1)))))),"Check times",IF(ROUND((INDEX($L$2:$L$300,SUMPRODUCT(($A$2:$A$300=G82)*(ROW($A$2:$A$300)-1)))-E82)*1440,0)&gt;0,"Conflict","OK")))))</f>
        <v/>
      </c>
      <c r="O82" s="17" t="str">
        <f>IF(COUNTA($A82:$K82)=0,"",IF(K82="","",IF(SUMPRODUCT(--(Gates!$A$2:$A$50=K82))=0,"Check ID","OK")))</f>
        <v/>
      </c>
      <c r="P82" s="17" t="str">
        <f>IF(COUNTA($A82:$K82)=0,"",IF($A82="","Check ID",IF(SUMPRODUCT(--($A$2:$A$300=$A82))&gt;1,"Duplicate ID",IF(OR(NOT(OR(H82="Not started",H82="In progress",H82="Done",H82="Blocked")),NOT(OR(I82="Y",I82="N")),NOT(OR(J82="Y",J82="N")),K82=""),"Check inputs","OK"))))</f>
        <v/>
      </c>
    </row>
    <row r="83" ht="30" customHeight="1" spans="1:16" x14ac:dyDescent="0.25">
      <c r="A83" s="12"/>
      <c r="B83" s="12"/>
      <c r="C83" s="13"/>
      <c r="D83" s="13"/>
      <c r="E83" s="14"/>
      <c r="F83" s="15"/>
      <c r="G83" s="12"/>
      <c r="H83" s="12"/>
      <c r="I83" s="12"/>
      <c r="J83" s="12"/>
      <c r="K83" s="12"/>
      <c r="L83" s="16" t="str">
        <f>IF(COUNTA($A83:$K83)=0,"",IF(AND(ISNUMBER(E83),ISNUMBER(F83),N(F83)&gt;=0,N(F83)&lt;=1000),E83+F83/24,"n/a"))</f>
        <v/>
      </c>
      <c r="M83" s="17" t="str">
        <f>IF(COUNTA($A83:$K83)=0,"",IF(OR(NOT(ISNUMBER(L83)),NOT(ISNUMBER(Dashboard!$B$3))),"Check times",IF(AND(H83&lt;&gt;"Done",ROUND((Dashboard!$B$3-L83)*1440,0)&gt;0),"Late","OK")))</f>
        <v/>
      </c>
      <c r="N83" s="17" t="str">
        <f>IF(COUNTA($A83:$K83)=0,"",IF(G83="","",IF(SUMPRODUCT(--($A$2:$A$300=G83))&lt;&gt;1,"Check ID",IF(OR(NOT(ISNUMBER(L83)),NOT(ISNUMBER(INDEX($L$2:$L$300,SUMPRODUCT(($A$2:$A$300=G83)*(ROW($A$2:$A$300)-1)))))),"Check times",IF(ROUND((INDEX($L$2:$L$300,SUMPRODUCT(($A$2:$A$300=G83)*(ROW($A$2:$A$300)-1)))-E83)*1440,0)&gt;0,"Conflict","OK")))))</f>
        <v/>
      </c>
      <c r="O83" s="17" t="str">
        <f>IF(COUNTA($A83:$K83)=0,"",IF(K83="","",IF(SUMPRODUCT(--(Gates!$A$2:$A$50=K83))=0,"Check ID","OK")))</f>
        <v/>
      </c>
      <c r="P83" s="17" t="str">
        <f>IF(COUNTA($A83:$K83)=0,"",IF($A83="","Check ID",IF(SUMPRODUCT(--($A$2:$A$300=$A83))&gt;1,"Duplicate ID",IF(OR(NOT(OR(H83="Not started",H83="In progress",H83="Done",H83="Blocked")),NOT(OR(I83="Y",I83="N")),NOT(OR(J83="Y",J83="N")),K83=""),"Check inputs","OK"))))</f>
        <v/>
      </c>
    </row>
    <row r="84" ht="30" customHeight="1" spans="1:16" x14ac:dyDescent="0.25">
      <c r="A84" s="12"/>
      <c r="B84" s="12"/>
      <c r="C84" s="13"/>
      <c r="D84" s="13"/>
      <c r="E84" s="14"/>
      <c r="F84" s="15"/>
      <c r="G84" s="12"/>
      <c r="H84" s="12"/>
      <c r="I84" s="12"/>
      <c r="J84" s="12"/>
      <c r="K84" s="12"/>
      <c r="L84" s="16" t="str">
        <f>IF(COUNTA($A84:$K84)=0,"",IF(AND(ISNUMBER(E84),ISNUMBER(F84),N(F84)&gt;=0,N(F84)&lt;=1000),E84+F84/24,"n/a"))</f>
        <v/>
      </c>
      <c r="M84" s="17" t="str">
        <f>IF(COUNTA($A84:$K84)=0,"",IF(OR(NOT(ISNUMBER(L84)),NOT(ISNUMBER(Dashboard!$B$3))),"Check times",IF(AND(H84&lt;&gt;"Done",ROUND((Dashboard!$B$3-L84)*1440,0)&gt;0),"Late","OK")))</f>
        <v/>
      </c>
      <c r="N84" s="17" t="str">
        <f>IF(COUNTA($A84:$K84)=0,"",IF(G84="","",IF(SUMPRODUCT(--($A$2:$A$300=G84))&lt;&gt;1,"Check ID",IF(OR(NOT(ISNUMBER(L84)),NOT(ISNUMBER(INDEX($L$2:$L$300,SUMPRODUCT(($A$2:$A$300=G84)*(ROW($A$2:$A$300)-1)))))),"Check times",IF(ROUND((INDEX($L$2:$L$300,SUMPRODUCT(($A$2:$A$300=G84)*(ROW($A$2:$A$300)-1)))-E84)*1440,0)&gt;0,"Conflict","OK")))))</f>
        <v/>
      </c>
      <c r="O84" s="17" t="str">
        <f>IF(COUNTA($A84:$K84)=0,"",IF(K84="","",IF(SUMPRODUCT(--(Gates!$A$2:$A$50=K84))=0,"Check ID","OK")))</f>
        <v/>
      </c>
      <c r="P84" s="17" t="str">
        <f>IF(COUNTA($A84:$K84)=0,"",IF($A84="","Check ID",IF(SUMPRODUCT(--($A$2:$A$300=$A84))&gt;1,"Duplicate ID",IF(OR(NOT(OR(H84="Not started",H84="In progress",H84="Done",H84="Blocked")),NOT(OR(I84="Y",I84="N")),NOT(OR(J84="Y",J84="N")),K84=""),"Check inputs","OK"))))</f>
        <v/>
      </c>
    </row>
    <row r="85" ht="30" customHeight="1" spans="1:16" x14ac:dyDescent="0.25">
      <c r="A85" s="12"/>
      <c r="B85" s="12"/>
      <c r="C85" s="13"/>
      <c r="D85" s="13"/>
      <c r="E85" s="14"/>
      <c r="F85" s="15"/>
      <c r="G85" s="12"/>
      <c r="H85" s="12"/>
      <c r="I85" s="12"/>
      <c r="J85" s="12"/>
      <c r="K85" s="12"/>
      <c r="L85" s="16" t="str">
        <f>IF(COUNTA($A85:$K85)=0,"",IF(AND(ISNUMBER(E85),ISNUMBER(F85),N(F85)&gt;=0,N(F85)&lt;=1000),E85+F85/24,"n/a"))</f>
        <v/>
      </c>
      <c r="M85" s="17" t="str">
        <f>IF(COUNTA($A85:$K85)=0,"",IF(OR(NOT(ISNUMBER(L85)),NOT(ISNUMBER(Dashboard!$B$3))),"Check times",IF(AND(H85&lt;&gt;"Done",ROUND((Dashboard!$B$3-L85)*1440,0)&gt;0),"Late","OK")))</f>
        <v/>
      </c>
      <c r="N85" s="17" t="str">
        <f>IF(COUNTA($A85:$K85)=0,"",IF(G85="","",IF(SUMPRODUCT(--($A$2:$A$300=G85))&lt;&gt;1,"Check ID",IF(OR(NOT(ISNUMBER(L85)),NOT(ISNUMBER(INDEX($L$2:$L$300,SUMPRODUCT(($A$2:$A$300=G85)*(ROW($A$2:$A$300)-1)))))),"Check times",IF(ROUND((INDEX($L$2:$L$300,SUMPRODUCT(($A$2:$A$300=G85)*(ROW($A$2:$A$300)-1)))-E85)*1440,0)&gt;0,"Conflict","OK")))))</f>
        <v/>
      </c>
      <c r="O85" s="17" t="str">
        <f>IF(COUNTA($A85:$K85)=0,"",IF(K85="","",IF(SUMPRODUCT(--(Gates!$A$2:$A$50=K85))=0,"Check ID","OK")))</f>
        <v/>
      </c>
      <c r="P85" s="17" t="str">
        <f>IF(COUNTA($A85:$K85)=0,"",IF($A85="","Check ID",IF(SUMPRODUCT(--($A$2:$A$300=$A85))&gt;1,"Duplicate ID",IF(OR(NOT(OR(H85="Not started",H85="In progress",H85="Done",H85="Blocked")),NOT(OR(I85="Y",I85="N")),NOT(OR(J85="Y",J85="N")),K85=""),"Check inputs","OK"))))</f>
        <v/>
      </c>
    </row>
    <row r="86" ht="30" customHeight="1" spans="1:16" x14ac:dyDescent="0.25">
      <c r="A86" s="12"/>
      <c r="B86" s="12"/>
      <c r="C86" s="13"/>
      <c r="D86" s="13"/>
      <c r="E86" s="14"/>
      <c r="F86" s="15"/>
      <c r="G86" s="12"/>
      <c r="H86" s="12"/>
      <c r="I86" s="12"/>
      <c r="J86" s="12"/>
      <c r="K86" s="12"/>
      <c r="L86" s="16" t="str">
        <f>IF(COUNTA($A86:$K86)=0,"",IF(AND(ISNUMBER(E86),ISNUMBER(F86),N(F86)&gt;=0,N(F86)&lt;=1000),E86+F86/24,"n/a"))</f>
        <v/>
      </c>
      <c r="M86" s="17" t="str">
        <f>IF(COUNTA($A86:$K86)=0,"",IF(OR(NOT(ISNUMBER(L86)),NOT(ISNUMBER(Dashboard!$B$3))),"Check times",IF(AND(H86&lt;&gt;"Done",ROUND((Dashboard!$B$3-L86)*1440,0)&gt;0),"Late","OK")))</f>
        <v/>
      </c>
      <c r="N86" s="17" t="str">
        <f>IF(COUNTA($A86:$K86)=0,"",IF(G86="","",IF(SUMPRODUCT(--($A$2:$A$300=G86))&lt;&gt;1,"Check ID",IF(OR(NOT(ISNUMBER(L86)),NOT(ISNUMBER(INDEX($L$2:$L$300,SUMPRODUCT(($A$2:$A$300=G86)*(ROW($A$2:$A$300)-1)))))),"Check times",IF(ROUND((INDEX($L$2:$L$300,SUMPRODUCT(($A$2:$A$300=G86)*(ROW($A$2:$A$300)-1)))-E86)*1440,0)&gt;0,"Conflict","OK")))))</f>
        <v/>
      </c>
      <c r="O86" s="17" t="str">
        <f>IF(COUNTA($A86:$K86)=0,"",IF(K86="","",IF(SUMPRODUCT(--(Gates!$A$2:$A$50=K86))=0,"Check ID","OK")))</f>
        <v/>
      </c>
      <c r="P86" s="17" t="str">
        <f>IF(COUNTA($A86:$K86)=0,"",IF($A86="","Check ID",IF(SUMPRODUCT(--($A$2:$A$300=$A86))&gt;1,"Duplicate ID",IF(OR(NOT(OR(H86="Not started",H86="In progress",H86="Done",H86="Blocked")),NOT(OR(I86="Y",I86="N")),NOT(OR(J86="Y",J86="N")),K86=""),"Check inputs","OK"))))</f>
        <v/>
      </c>
    </row>
    <row r="87" ht="30" customHeight="1" spans="1:16" x14ac:dyDescent="0.25">
      <c r="A87" s="12"/>
      <c r="B87" s="12"/>
      <c r="C87" s="13"/>
      <c r="D87" s="13"/>
      <c r="E87" s="14"/>
      <c r="F87" s="15"/>
      <c r="G87" s="12"/>
      <c r="H87" s="12"/>
      <c r="I87" s="12"/>
      <c r="J87" s="12"/>
      <c r="K87" s="12"/>
      <c r="L87" s="16" t="str">
        <f>IF(COUNTA($A87:$K87)=0,"",IF(AND(ISNUMBER(E87),ISNUMBER(F87),N(F87)&gt;=0,N(F87)&lt;=1000),E87+F87/24,"n/a"))</f>
        <v/>
      </c>
      <c r="M87" s="17" t="str">
        <f>IF(COUNTA($A87:$K87)=0,"",IF(OR(NOT(ISNUMBER(L87)),NOT(ISNUMBER(Dashboard!$B$3))),"Check times",IF(AND(H87&lt;&gt;"Done",ROUND((Dashboard!$B$3-L87)*1440,0)&gt;0),"Late","OK")))</f>
        <v/>
      </c>
      <c r="N87" s="17" t="str">
        <f>IF(COUNTA($A87:$K87)=0,"",IF(G87="","",IF(SUMPRODUCT(--($A$2:$A$300=G87))&lt;&gt;1,"Check ID",IF(OR(NOT(ISNUMBER(L87)),NOT(ISNUMBER(INDEX($L$2:$L$300,SUMPRODUCT(($A$2:$A$300=G87)*(ROW($A$2:$A$300)-1)))))),"Check times",IF(ROUND((INDEX($L$2:$L$300,SUMPRODUCT(($A$2:$A$300=G87)*(ROW($A$2:$A$300)-1)))-E87)*1440,0)&gt;0,"Conflict","OK")))))</f>
        <v/>
      </c>
      <c r="O87" s="17" t="str">
        <f>IF(COUNTA($A87:$K87)=0,"",IF(K87="","",IF(SUMPRODUCT(--(Gates!$A$2:$A$50=K87))=0,"Check ID","OK")))</f>
        <v/>
      </c>
      <c r="P87" s="17" t="str">
        <f>IF(COUNTA($A87:$K87)=0,"",IF($A87="","Check ID",IF(SUMPRODUCT(--($A$2:$A$300=$A87))&gt;1,"Duplicate ID",IF(OR(NOT(OR(H87="Not started",H87="In progress",H87="Done",H87="Blocked")),NOT(OR(I87="Y",I87="N")),NOT(OR(J87="Y",J87="N")),K87=""),"Check inputs","OK"))))</f>
        <v/>
      </c>
    </row>
    <row r="88" ht="30" customHeight="1" spans="1:16" x14ac:dyDescent="0.25">
      <c r="A88" s="12"/>
      <c r="B88" s="12"/>
      <c r="C88" s="13"/>
      <c r="D88" s="13"/>
      <c r="E88" s="14"/>
      <c r="F88" s="15"/>
      <c r="G88" s="12"/>
      <c r="H88" s="12"/>
      <c r="I88" s="12"/>
      <c r="J88" s="12"/>
      <c r="K88" s="12"/>
      <c r="L88" s="16" t="str">
        <f>IF(COUNTA($A88:$K88)=0,"",IF(AND(ISNUMBER(E88),ISNUMBER(F88),N(F88)&gt;=0,N(F88)&lt;=1000),E88+F88/24,"n/a"))</f>
        <v/>
      </c>
      <c r="M88" s="17" t="str">
        <f>IF(COUNTA($A88:$K88)=0,"",IF(OR(NOT(ISNUMBER(L88)),NOT(ISNUMBER(Dashboard!$B$3))),"Check times",IF(AND(H88&lt;&gt;"Done",ROUND((Dashboard!$B$3-L88)*1440,0)&gt;0),"Late","OK")))</f>
        <v/>
      </c>
      <c r="N88" s="17" t="str">
        <f>IF(COUNTA($A88:$K88)=0,"",IF(G88="","",IF(SUMPRODUCT(--($A$2:$A$300=G88))&lt;&gt;1,"Check ID",IF(OR(NOT(ISNUMBER(L88)),NOT(ISNUMBER(INDEX($L$2:$L$300,SUMPRODUCT(($A$2:$A$300=G88)*(ROW($A$2:$A$300)-1)))))),"Check times",IF(ROUND((INDEX($L$2:$L$300,SUMPRODUCT(($A$2:$A$300=G88)*(ROW($A$2:$A$300)-1)))-E88)*1440,0)&gt;0,"Conflict","OK")))))</f>
        <v/>
      </c>
      <c r="O88" s="17" t="str">
        <f>IF(COUNTA($A88:$K88)=0,"",IF(K88="","",IF(SUMPRODUCT(--(Gates!$A$2:$A$50=K88))=0,"Check ID","OK")))</f>
        <v/>
      </c>
      <c r="P88" s="17" t="str">
        <f>IF(COUNTA($A88:$K88)=0,"",IF($A88="","Check ID",IF(SUMPRODUCT(--($A$2:$A$300=$A88))&gt;1,"Duplicate ID",IF(OR(NOT(OR(H88="Not started",H88="In progress",H88="Done",H88="Blocked")),NOT(OR(I88="Y",I88="N")),NOT(OR(J88="Y",J88="N")),K88=""),"Check inputs","OK"))))</f>
        <v/>
      </c>
    </row>
    <row r="89" ht="30" customHeight="1" spans="1:16" x14ac:dyDescent="0.25">
      <c r="A89" s="12"/>
      <c r="B89" s="12"/>
      <c r="C89" s="13"/>
      <c r="D89" s="13"/>
      <c r="E89" s="14"/>
      <c r="F89" s="15"/>
      <c r="G89" s="12"/>
      <c r="H89" s="12"/>
      <c r="I89" s="12"/>
      <c r="J89" s="12"/>
      <c r="K89" s="12"/>
      <c r="L89" s="16" t="str">
        <f>IF(COUNTA($A89:$K89)=0,"",IF(AND(ISNUMBER(E89),ISNUMBER(F89),N(F89)&gt;=0,N(F89)&lt;=1000),E89+F89/24,"n/a"))</f>
        <v/>
      </c>
      <c r="M89" s="17" t="str">
        <f>IF(COUNTA($A89:$K89)=0,"",IF(OR(NOT(ISNUMBER(L89)),NOT(ISNUMBER(Dashboard!$B$3))),"Check times",IF(AND(H89&lt;&gt;"Done",ROUND((Dashboard!$B$3-L89)*1440,0)&gt;0),"Late","OK")))</f>
        <v/>
      </c>
      <c r="N89" s="17" t="str">
        <f>IF(COUNTA($A89:$K89)=0,"",IF(G89="","",IF(SUMPRODUCT(--($A$2:$A$300=G89))&lt;&gt;1,"Check ID",IF(OR(NOT(ISNUMBER(L89)),NOT(ISNUMBER(INDEX($L$2:$L$300,SUMPRODUCT(($A$2:$A$300=G89)*(ROW($A$2:$A$300)-1)))))),"Check times",IF(ROUND((INDEX($L$2:$L$300,SUMPRODUCT(($A$2:$A$300=G89)*(ROW($A$2:$A$300)-1)))-E89)*1440,0)&gt;0,"Conflict","OK")))))</f>
        <v/>
      </c>
      <c r="O89" s="17" t="str">
        <f>IF(COUNTA($A89:$K89)=0,"",IF(K89="","",IF(SUMPRODUCT(--(Gates!$A$2:$A$50=K89))=0,"Check ID","OK")))</f>
        <v/>
      </c>
      <c r="P89" s="17" t="str">
        <f>IF(COUNTA($A89:$K89)=0,"",IF($A89="","Check ID",IF(SUMPRODUCT(--($A$2:$A$300=$A89))&gt;1,"Duplicate ID",IF(OR(NOT(OR(H89="Not started",H89="In progress",H89="Done",H89="Blocked")),NOT(OR(I89="Y",I89="N")),NOT(OR(J89="Y",J89="N")),K89=""),"Check inputs","OK"))))</f>
        <v/>
      </c>
    </row>
    <row r="90" ht="30" customHeight="1" spans="1:16" x14ac:dyDescent="0.25">
      <c r="A90" s="12"/>
      <c r="B90" s="12"/>
      <c r="C90" s="13"/>
      <c r="D90" s="13"/>
      <c r="E90" s="14"/>
      <c r="F90" s="15"/>
      <c r="G90" s="12"/>
      <c r="H90" s="12"/>
      <c r="I90" s="12"/>
      <c r="J90" s="12"/>
      <c r="K90" s="12"/>
      <c r="L90" s="16" t="str">
        <f>IF(COUNTA($A90:$K90)=0,"",IF(AND(ISNUMBER(E90),ISNUMBER(F90),N(F90)&gt;=0,N(F90)&lt;=1000),E90+F90/24,"n/a"))</f>
        <v/>
      </c>
      <c r="M90" s="17" t="str">
        <f>IF(COUNTA($A90:$K90)=0,"",IF(OR(NOT(ISNUMBER(L90)),NOT(ISNUMBER(Dashboard!$B$3))),"Check times",IF(AND(H90&lt;&gt;"Done",ROUND((Dashboard!$B$3-L90)*1440,0)&gt;0),"Late","OK")))</f>
        <v/>
      </c>
      <c r="N90" s="17" t="str">
        <f>IF(COUNTA($A90:$K90)=0,"",IF(G90="","",IF(SUMPRODUCT(--($A$2:$A$300=G90))&lt;&gt;1,"Check ID",IF(OR(NOT(ISNUMBER(L90)),NOT(ISNUMBER(INDEX($L$2:$L$300,SUMPRODUCT(($A$2:$A$300=G90)*(ROW($A$2:$A$300)-1)))))),"Check times",IF(ROUND((INDEX($L$2:$L$300,SUMPRODUCT(($A$2:$A$300=G90)*(ROW($A$2:$A$300)-1)))-E90)*1440,0)&gt;0,"Conflict","OK")))))</f>
        <v/>
      </c>
      <c r="O90" s="17" t="str">
        <f>IF(COUNTA($A90:$K90)=0,"",IF(K90="","",IF(SUMPRODUCT(--(Gates!$A$2:$A$50=K90))=0,"Check ID","OK")))</f>
        <v/>
      </c>
      <c r="P90" s="17" t="str">
        <f>IF(COUNTA($A90:$K90)=0,"",IF($A90="","Check ID",IF(SUMPRODUCT(--($A$2:$A$300=$A90))&gt;1,"Duplicate ID",IF(OR(NOT(OR(H90="Not started",H90="In progress",H90="Done",H90="Blocked")),NOT(OR(I90="Y",I90="N")),NOT(OR(J90="Y",J90="N")),K90=""),"Check inputs","OK"))))</f>
        <v/>
      </c>
    </row>
    <row r="91" ht="30" customHeight="1" spans="1:16" x14ac:dyDescent="0.25">
      <c r="A91" s="12"/>
      <c r="B91" s="12"/>
      <c r="C91" s="13"/>
      <c r="D91" s="13"/>
      <c r="E91" s="14"/>
      <c r="F91" s="15"/>
      <c r="G91" s="12"/>
      <c r="H91" s="12"/>
      <c r="I91" s="12"/>
      <c r="J91" s="12"/>
      <c r="K91" s="12"/>
      <c r="L91" s="16" t="str">
        <f>IF(COUNTA($A91:$K91)=0,"",IF(AND(ISNUMBER(E91),ISNUMBER(F91),N(F91)&gt;=0,N(F91)&lt;=1000),E91+F91/24,"n/a"))</f>
        <v/>
      </c>
      <c r="M91" s="17" t="str">
        <f>IF(COUNTA($A91:$K91)=0,"",IF(OR(NOT(ISNUMBER(L91)),NOT(ISNUMBER(Dashboard!$B$3))),"Check times",IF(AND(H91&lt;&gt;"Done",ROUND((Dashboard!$B$3-L91)*1440,0)&gt;0),"Late","OK")))</f>
        <v/>
      </c>
      <c r="N91" s="17" t="str">
        <f>IF(COUNTA($A91:$K91)=0,"",IF(G91="","",IF(SUMPRODUCT(--($A$2:$A$300=G91))&lt;&gt;1,"Check ID",IF(OR(NOT(ISNUMBER(L91)),NOT(ISNUMBER(INDEX($L$2:$L$300,SUMPRODUCT(($A$2:$A$300=G91)*(ROW($A$2:$A$300)-1)))))),"Check times",IF(ROUND((INDEX($L$2:$L$300,SUMPRODUCT(($A$2:$A$300=G91)*(ROW($A$2:$A$300)-1)))-E91)*1440,0)&gt;0,"Conflict","OK")))))</f>
        <v/>
      </c>
      <c r="O91" s="17" t="str">
        <f>IF(COUNTA($A91:$K91)=0,"",IF(K91="","",IF(SUMPRODUCT(--(Gates!$A$2:$A$50=K91))=0,"Check ID","OK")))</f>
        <v/>
      </c>
      <c r="P91" s="17" t="str">
        <f>IF(COUNTA($A91:$K91)=0,"",IF($A91="","Check ID",IF(SUMPRODUCT(--($A$2:$A$300=$A91))&gt;1,"Duplicate ID",IF(OR(NOT(OR(H91="Not started",H91="In progress",H91="Done",H91="Blocked")),NOT(OR(I91="Y",I91="N")),NOT(OR(J91="Y",J91="N")),K91=""),"Check inputs","OK"))))</f>
        <v/>
      </c>
    </row>
    <row r="92" ht="30" customHeight="1" spans="1:16" x14ac:dyDescent="0.25">
      <c r="A92" s="12"/>
      <c r="B92" s="12"/>
      <c r="C92" s="13"/>
      <c r="D92" s="13"/>
      <c r="E92" s="14"/>
      <c r="F92" s="15"/>
      <c r="G92" s="12"/>
      <c r="H92" s="12"/>
      <c r="I92" s="12"/>
      <c r="J92" s="12"/>
      <c r="K92" s="12"/>
      <c r="L92" s="16" t="str">
        <f>IF(COUNTA($A92:$K92)=0,"",IF(AND(ISNUMBER(E92),ISNUMBER(F92),N(F92)&gt;=0,N(F92)&lt;=1000),E92+F92/24,"n/a"))</f>
        <v/>
      </c>
      <c r="M92" s="17" t="str">
        <f>IF(COUNTA($A92:$K92)=0,"",IF(OR(NOT(ISNUMBER(L92)),NOT(ISNUMBER(Dashboard!$B$3))),"Check times",IF(AND(H92&lt;&gt;"Done",ROUND((Dashboard!$B$3-L92)*1440,0)&gt;0),"Late","OK")))</f>
        <v/>
      </c>
      <c r="N92" s="17" t="str">
        <f>IF(COUNTA($A92:$K92)=0,"",IF(G92="","",IF(SUMPRODUCT(--($A$2:$A$300=G92))&lt;&gt;1,"Check ID",IF(OR(NOT(ISNUMBER(L92)),NOT(ISNUMBER(INDEX($L$2:$L$300,SUMPRODUCT(($A$2:$A$300=G92)*(ROW($A$2:$A$300)-1)))))),"Check times",IF(ROUND((INDEX($L$2:$L$300,SUMPRODUCT(($A$2:$A$300=G92)*(ROW($A$2:$A$300)-1)))-E92)*1440,0)&gt;0,"Conflict","OK")))))</f>
        <v/>
      </c>
      <c r="O92" s="17" t="str">
        <f>IF(COUNTA($A92:$K92)=0,"",IF(K92="","",IF(SUMPRODUCT(--(Gates!$A$2:$A$50=K92))=0,"Check ID","OK")))</f>
        <v/>
      </c>
      <c r="P92" s="17" t="str">
        <f>IF(COUNTA($A92:$K92)=0,"",IF($A92="","Check ID",IF(SUMPRODUCT(--($A$2:$A$300=$A92))&gt;1,"Duplicate ID",IF(OR(NOT(OR(H92="Not started",H92="In progress",H92="Done",H92="Blocked")),NOT(OR(I92="Y",I92="N")),NOT(OR(J92="Y",J92="N")),K92=""),"Check inputs","OK"))))</f>
        <v/>
      </c>
    </row>
    <row r="93" ht="30" customHeight="1" spans="1:16" x14ac:dyDescent="0.25">
      <c r="A93" s="12"/>
      <c r="B93" s="12"/>
      <c r="C93" s="13"/>
      <c r="D93" s="13"/>
      <c r="E93" s="14"/>
      <c r="F93" s="15"/>
      <c r="G93" s="12"/>
      <c r="H93" s="12"/>
      <c r="I93" s="12"/>
      <c r="J93" s="12"/>
      <c r="K93" s="12"/>
      <c r="L93" s="16" t="str">
        <f>IF(COUNTA($A93:$K93)=0,"",IF(AND(ISNUMBER(E93),ISNUMBER(F93),N(F93)&gt;=0,N(F93)&lt;=1000),E93+F93/24,"n/a"))</f>
        <v/>
      </c>
      <c r="M93" s="17" t="str">
        <f>IF(COUNTA($A93:$K93)=0,"",IF(OR(NOT(ISNUMBER(L93)),NOT(ISNUMBER(Dashboard!$B$3))),"Check times",IF(AND(H93&lt;&gt;"Done",ROUND((Dashboard!$B$3-L93)*1440,0)&gt;0),"Late","OK")))</f>
        <v/>
      </c>
      <c r="N93" s="17" t="str">
        <f>IF(COUNTA($A93:$K93)=0,"",IF(G93="","",IF(SUMPRODUCT(--($A$2:$A$300=G93))&lt;&gt;1,"Check ID",IF(OR(NOT(ISNUMBER(L93)),NOT(ISNUMBER(INDEX($L$2:$L$300,SUMPRODUCT(($A$2:$A$300=G93)*(ROW($A$2:$A$300)-1)))))),"Check times",IF(ROUND((INDEX($L$2:$L$300,SUMPRODUCT(($A$2:$A$300=G93)*(ROW($A$2:$A$300)-1)))-E93)*1440,0)&gt;0,"Conflict","OK")))))</f>
        <v/>
      </c>
      <c r="O93" s="17" t="str">
        <f>IF(COUNTA($A93:$K93)=0,"",IF(K93="","",IF(SUMPRODUCT(--(Gates!$A$2:$A$50=K93))=0,"Check ID","OK")))</f>
        <v/>
      </c>
      <c r="P93" s="17" t="str">
        <f>IF(COUNTA($A93:$K93)=0,"",IF($A93="","Check ID",IF(SUMPRODUCT(--($A$2:$A$300=$A93))&gt;1,"Duplicate ID",IF(OR(NOT(OR(H93="Not started",H93="In progress",H93="Done",H93="Blocked")),NOT(OR(I93="Y",I93="N")),NOT(OR(J93="Y",J93="N")),K93=""),"Check inputs","OK"))))</f>
        <v/>
      </c>
    </row>
    <row r="94" ht="30" customHeight="1" spans="1:16" x14ac:dyDescent="0.25">
      <c r="A94" s="12"/>
      <c r="B94" s="12"/>
      <c r="C94" s="13"/>
      <c r="D94" s="13"/>
      <c r="E94" s="14"/>
      <c r="F94" s="15"/>
      <c r="G94" s="12"/>
      <c r="H94" s="12"/>
      <c r="I94" s="12"/>
      <c r="J94" s="12"/>
      <c r="K94" s="12"/>
      <c r="L94" s="16" t="str">
        <f>IF(COUNTA($A94:$K94)=0,"",IF(AND(ISNUMBER(E94),ISNUMBER(F94),N(F94)&gt;=0,N(F94)&lt;=1000),E94+F94/24,"n/a"))</f>
        <v/>
      </c>
      <c r="M94" s="17" t="str">
        <f>IF(COUNTA($A94:$K94)=0,"",IF(OR(NOT(ISNUMBER(L94)),NOT(ISNUMBER(Dashboard!$B$3))),"Check times",IF(AND(H94&lt;&gt;"Done",ROUND((Dashboard!$B$3-L94)*1440,0)&gt;0),"Late","OK")))</f>
        <v/>
      </c>
      <c r="N94" s="17" t="str">
        <f>IF(COUNTA($A94:$K94)=0,"",IF(G94="","",IF(SUMPRODUCT(--($A$2:$A$300=G94))&lt;&gt;1,"Check ID",IF(OR(NOT(ISNUMBER(L94)),NOT(ISNUMBER(INDEX($L$2:$L$300,SUMPRODUCT(($A$2:$A$300=G94)*(ROW($A$2:$A$300)-1)))))),"Check times",IF(ROUND((INDEX($L$2:$L$300,SUMPRODUCT(($A$2:$A$300=G94)*(ROW($A$2:$A$300)-1)))-E94)*1440,0)&gt;0,"Conflict","OK")))))</f>
        <v/>
      </c>
      <c r="O94" s="17" t="str">
        <f>IF(COUNTA($A94:$K94)=0,"",IF(K94="","",IF(SUMPRODUCT(--(Gates!$A$2:$A$50=K94))=0,"Check ID","OK")))</f>
        <v/>
      </c>
      <c r="P94" s="17" t="str">
        <f>IF(COUNTA($A94:$K94)=0,"",IF($A94="","Check ID",IF(SUMPRODUCT(--($A$2:$A$300=$A94))&gt;1,"Duplicate ID",IF(OR(NOT(OR(H94="Not started",H94="In progress",H94="Done",H94="Blocked")),NOT(OR(I94="Y",I94="N")),NOT(OR(J94="Y",J94="N")),K94=""),"Check inputs","OK"))))</f>
        <v/>
      </c>
    </row>
    <row r="95" ht="30" customHeight="1" spans="1:16" x14ac:dyDescent="0.25">
      <c r="A95" s="12"/>
      <c r="B95" s="12"/>
      <c r="C95" s="13"/>
      <c r="D95" s="13"/>
      <c r="E95" s="14"/>
      <c r="F95" s="15"/>
      <c r="G95" s="12"/>
      <c r="H95" s="12"/>
      <c r="I95" s="12"/>
      <c r="J95" s="12"/>
      <c r="K95" s="12"/>
      <c r="L95" s="16" t="str">
        <f>IF(COUNTA($A95:$K95)=0,"",IF(AND(ISNUMBER(E95),ISNUMBER(F95),N(F95)&gt;=0,N(F95)&lt;=1000),E95+F95/24,"n/a"))</f>
        <v/>
      </c>
      <c r="M95" s="17" t="str">
        <f>IF(COUNTA($A95:$K95)=0,"",IF(OR(NOT(ISNUMBER(L95)),NOT(ISNUMBER(Dashboard!$B$3))),"Check times",IF(AND(H95&lt;&gt;"Done",ROUND((Dashboard!$B$3-L95)*1440,0)&gt;0),"Late","OK")))</f>
        <v/>
      </c>
      <c r="N95" s="17" t="str">
        <f>IF(COUNTA($A95:$K95)=0,"",IF(G95="","",IF(SUMPRODUCT(--($A$2:$A$300=G95))&lt;&gt;1,"Check ID",IF(OR(NOT(ISNUMBER(L95)),NOT(ISNUMBER(INDEX($L$2:$L$300,SUMPRODUCT(($A$2:$A$300=G95)*(ROW($A$2:$A$300)-1)))))),"Check times",IF(ROUND((INDEX($L$2:$L$300,SUMPRODUCT(($A$2:$A$300=G95)*(ROW($A$2:$A$300)-1)))-E95)*1440,0)&gt;0,"Conflict","OK")))))</f>
        <v/>
      </c>
      <c r="O95" s="17" t="str">
        <f>IF(COUNTA($A95:$K95)=0,"",IF(K95="","",IF(SUMPRODUCT(--(Gates!$A$2:$A$50=K95))=0,"Check ID","OK")))</f>
        <v/>
      </c>
      <c r="P95" s="17" t="str">
        <f>IF(COUNTA($A95:$K95)=0,"",IF($A95="","Check ID",IF(SUMPRODUCT(--($A$2:$A$300=$A95))&gt;1,"Duplicate ID",IF(OR(NOT(OR(H95="Not started",H95="In progress",H95="Done",H95="Blocked")),NOT(OR(I95="Y",I95="N")),NOT(OR(J95="Y",J95="N")),K95=""),"Check inputs","OK"))))</f>
        <v/>
      </c>
    </row>
    <row r="96" ht="30" customHeight="1" spans="1:16" x14ac:dyDescent="0.25">
      <c r="A96" s="12"/>
      <c r="B96" s="12"/>
      <c r="C96" s="13"/>
      <c r="D96" s="13"/>
      <c r="E96" s="14"/>
      <c r="F96" s="15"/>
      <c r="G96" s="12"/>
      <c r="H96" s="12"/>
      <c r="I96" s="12"/>
      <c r="J96" s="12"/>
      <c r="K96" s="12"/>
      <c r="L96" s="16" t="str">
        <f>IF(COUNTA($A96:$K96)=0,"",IF(AND(ISNUMBER(E96),ISNUMBER(F96),N(F96)&gt;=0,N(F96)&lt;=1000),E96+F96/24,"n/a"))</f>
        <v/>
      </c>
      <c r="M96" s="17" t="str">
        <f>IF(COUNTA($A96:$K96)=0,"",IF(OR(NOT(ISNUMBER(L96)),NOT(ISNUMBER(Dashboard!$B$3))),"Check times",IF(AND(H96&lt;&gt;"Done",ROUND((Dashboard!$B$3-L96)*1440,0)&gt;0),"Late","OK")))</f>
        <v/>
      </c>
      <c r="N96" s="17" t="str">
        <f>IF(COUNTA($A96:$K96)=0,"",IF(G96="","",IF(SUMPRODUCT(--($A$2:$A$300=G96))&lt;&gt;1,"Check ID",IF(OR(NOT(ISNUMBER(L96)),NOT(ISNUMBER(INDEX($L$2:$L$300,SUMPRODUCT(($A$2:$A$300=G96)*(ROW($A$2:$A$300)-1)))))),"Check times",IF(ROUND((INDEX($L$2:$L$300,SUMPRODUCT(($A$2:$A$300=G96)*(ROW($A$2:$A$300)-1)))-E96)*1440,0)&gt;0,"Conflict","OK")))))</f>
        <v/>
      </c>
      <c r="O96" s="17" t="str">
        <f>IF(COUNTA($A96:$K96)=0,"",IF(K96="","",IF(SUMPRODUCT(--(Gates!$A$2:$A$50=K96))=0,"Check ID","OK")))</f>
        <v/>
      </c>
      <c r="P96" s="17" t="str">
        <f>IF(COUNTA($A96:$K96)=0,"",IF($A96="","Check ID",IF(SUMPRODUCT(--($A$2:$A$300=$A96))&gt;1,"Duplicate ID",IF(OR(NOT(OR(H96="Not started",H96="In progress",H96="Done",H96="Blocked")),NOT(OR(I96="Y",I96="N")),NOT(OR(J96="Y",J96="N")),K96=""),"Check inputs","OK"))))</f>
        <v/>
      </c>
    </row>
    <row r="97" ht="30" customHeight="1" spans="1:16" x14ac:dyDescent="0.25">
      <c r="A97" s="12"/>
      <c r="B97" s="12"/>
      <c r="C97" s="13"/>
      <c r="D97" s="13"/>
      <c r="E97" s="14"/>
      <c r="F97" s="15"/>
      <c r="G97" s="12"/>
      <c r="H97" s="12"/>
      <c r="I97" s="12"/>
      <c r="J97" s="12"/>
      <c r="K97" s="12"/>
      <c r="L97" s="16" t="str">
        <f>IF(COUNTA($A97:$K97)=0,"",IF(AND(ISNUMBER(E97),ISNUMBER(F97),N(F97)&gt;=0,N(F97)&lt;=1000),E97+F97/24,"n/a"))</f>
        <v/>
      </c>
      <c r="M97" s="17" t="str">
        <f>IF(COUNTA($A97:$K97)=0,"",IF(OR(NOT(ISNUMBER(L97)),NOT(ISNUMBER(Dashboard!$B$3))),"Check times",IF(AND(H97&lt;&gt;"Done",ROUND((Dashboard!$B$3-L97)*1440,0)&gt;0),"Late","OK")))</f>
        <v/>
      </c>
      <c r="N97" s="17" t="str">
        <f>IF(COUNTA($A97:$K97)=0,"",IF(G97="","",IF(SUMPRODUCT(--($A$2:$A$300=G97))&lt;&gt;1,"Check ID",IF(OR(NOT(ISNUMBER(L97)),NOT(ISNUMBER(INDEX($L$2:$L$300,SUMPRODUCT(($A$2:$A$300=G97)*(ROW($A$2:$A$300)-1)))))),"Check times",IF(ROUND((INDEX($L$2:$L$300,SUMPRODUCT(($A$2:$A$300=G97)*(ROW($A$2:$A$300)-1)))-E97)*1440,0)&gt;0,"Conflict","OK")))))</f>
        <v/>
      </c>
      <c r="O97" s="17" t="str">
        <f>IF(COUNTA($A97:$K97)=0,"",IF(K97="","",IF(SUMPRODUCT(--(Gates!$A$2:$A$50=K97))=0,"Check ID","OK")))</f>
        <v/>
      </c>
      <c r="P97" s="17" t="str">
        <f>IF(COUNTA($A97:$K97)=0,"",IF($A97="","Check ID",IF(SUMPRODUCT(--($A$2:$A$300=$A97))&gt;1,"Duplicate ID",IF(OR(NOT(OR(H97="Not started",H97="In progress",H97="Done",H97="Blocked")),NOT(OR(I97="Y",I97="N")),NOT(OR(J97="Y",J97="N")),K97=""),"Check inputs","OK"))))</f>
        <v/>
      </c>
    </row>
    <row r="98" ht="30" customHeight="1" spans="1:16" x14ac:dyDescent="0.25">
      <c r="A98" s="12"/>
      <c r="B98" s="12"/>
      <c r="C98" s="13"/>
      <c r="D98" s="13"/>
      <c r="E98" s="14"/>
      <c r="F98" s="15"/>
      <c r="G98" s="12"/>
      <c r="H98" s="12"/>
      <c r="I98" s="12"/>
      <c r="J98" s="12"/>
      <c r="K98" s="12"/>
      <c r="L98" s="16" t="str">
        <f>IF(COUNTA($A98:$K98)=0,"",IF(AND(ISNUMBER(E98),ISNUMBER(F98),N(F98)&gt;=0,N(F98)&lt;=1000),E98+F98/24,"n/a"))</f>
        <v/>
      </c>
      <c r="M98" s="17" t="str">
        <f>IF(COUNTA($A98:$K98)=0,"",IF(OR(NOT(ISNUMBER(L98)),NOT(ISNUMBER(Dashboard!$B$3))),"Check times",IF(AND(H98&lt;&gt;"Done",ROUND((Dashboard!$B$3-L98)*1440,0)&gt;0),"Late","OK")))</f>
        <v/>
      </c>
      <c r="N98" s="17" t="str">
        <f>IF(COUNTA($A98:$K98)=0,"",IF(G98="","",IF(SUMPRODUCT(--($A$2:$A$300=G98))&lt;&gt;1,"Check ID",IF(OR(NOT(ISNUMBER(L98)),NOT(ISNUMBER(INDEX($L$2:$L$300,SUMPRODUCT(($A$2:$A$300=G98)*(ROW($A$2:$A$300)-1)))))),"Check times",IF(ROUND((INDEX($L$2:$L$300,SUMPRODUCT(($A$2:$A$300=G98)*(ROW($A$2:$A$300)-1)))-E98)*1440,0)&gt;0,"Conflict","OK")))))</f>
        <v/>
      </c>
      <c r="O98" s="17" t="str">
        <f>IF(COUNTA($A98:$K98)=0,"",IF(K98="","",IF(SUMPRODUCT(--(Gates!$A$2:$A$50=K98))=0,"Check ID","OK")))</f>
        <v/>
      </c>
      <c r="P98" s="17" t="str">
        <f>IF(COUNTA($A98:$K98)=0,"",IF($A98="","Check ID",IF(SUMPRODUCT(--($A$2:$A$300=$A98))&gt;1,"Duplicate ID",IF(OR(NOT(OR(H98="Not started",H98="In progress",H98="Done",H98="Blocked")),NOT(OR(I98="Y",I98="N")),NOT(OR(J98="Y",J98="N")),K98=""),"Check inputs","OK"))))</f>
        <v/>
      </c>
    </row>
    <row r="99" ht="30" customHeight="1" spans="1:16" x14ac:dyDescent="0.25">
      <c r="A99" s="12"/>
      <c r="B99" s="12"/>
      <c r="C99" s="13"/>
      <c r="D99" s="13"/>
      <c r="E99" s="14"/>
      <c r="F99" s="15"/>
      <c r="G99" s="12"/>
      <c r="H99" s="12"/>
      <c r="I99" s="12"/>
      <c r="J99" s="12"/>
      <c r="K99" s="12"/>
      <c r="L99" s="16" t="str">
        <f>IF(COUNTA($A99:$K99)=0,"",IF(AND(ISNUMBER(E99),ISNUMBER(F99),N(F99)&gt;=0,N(F99)&lt;=1000),E99+F99/24,"n/a"))</f>
        <v/>
      </c>
      <c r="M99" s="17" t="str">
        <f>IF(COUNTA($A99:$K99)=0,"",IF(OR(NOT(ISNUMBER(L99)),NOT(ISNUMBER(Dashboard!$B$3))),"Check times",IF(AND(H99&lt;&gt;"Done",ROUND((Dashboard!$B$3-L99)*1440,0)&gt;0),"Late","OK")))</f>
        <v/>
      </c>
      <c r="N99" s="17" t="str">
        <f>IF(COUNTA($A99:$K99)=0,"",IF(G99="","",IF(SUMPRODUCT(--($A$2:$A$300=G99))&lt;&gt;1,"Check ID",IF(OR(NOT(ISNUMBER(L99)),NOT(ISNUMBER(INDEX($L$2:$L$300,SUMPRODUCT(($A$2:$A$300=G99)*(ROW($A$2:$A$300)-1)))))),"Check times",IF(ROUND((INDEX($L$2:$L$300,SUMPRODUCT(($A$2:$A$300=G99)*(ROW($A$2:$A$300)-1)))-E99)*1440,0)&gt;0,"Conflict","OK")))))</f>
        <v/>
      </c>
      <c r="O99" s="17" t="str">
        <f>IF(COUNTA($A99:$K99)=0,"",IF(K99="","",IF(SUMPRODUCT(--(Gates!$A$2:$A$50=K99))=0,"Check ID","OK")))</f>
        <v/>
      </c>
      <c r="P99" s="17" t="str">
        <f>IF(COUNTA($A99:$K99)=0,"",IF($A99="","Check ID",IF(SUMPRODUCT(--($A$2:$A$300=$A99))&gt;1,"Duplicate ID",IF(OR(NOT(OR(H99="Not started",H99="In progress",H99="Done",H99="Blocked")),NOT(OR(I99="Y",I99="N")),NOT(OR(J99="Y",J99="N")),K99=""),"Check inputs","OK"))))</f>
        <v/>
      </c>
    </row>
    <row r="100" ht="30" customHeight="1" spans="1:16" x14ac:dyDescent="0.25">
      <c r="A100" s="12"/>
      <c r="B100" s="12"/>
      <c r="C100" s="13"/>
      <c r="D100" s="13"/>
      <c r="E100" s="14"/>
      <c r="F100" s="15"/>
      <c r="G100" s="12"/>
      <c r="H100" s="12"/>
      <c r="I100" s="12"/>
      <c r="J100" s="12"/>
      <c r="K100" s="12"/>
      <c r="L100" s="16" t="str">
        <f>IF(COUNTA($A100:$K100)=0,"",IF(AND(ISNUMBER(E100),ISNUMBER(F100),N(F100)&gt;=0,N(F100)&lt;=1000),E100+F100/24,"n/a"))</f>
        <v/>
      </c>
      <c r="M100" s="17" t="str">
        <f>IF(COUNTA($A100:$K100)=0,"",IF(OR(NOT(ISNUMBER(L100)),NOT(ISNUMBER(Dashboard!$B$3))),"Check times",IF(AND(H100&lt;&gt;"Done",ROUND((Dashboard!$B$3-L100)*1440,0)&gt;0),"Late","OK")))</f>
        <v/>
      </c>
      <c r="N100" s="17" t="str">
        <f>IF(COUNTA($A100:$K100)=0,"",IF(G100="","",IF(SUMPRODUCT(--($A$2:$A$300=G100))&lt;&gt;1,"Check ID",IF(OR(NOT(ISNUMBER(L100)),NOT(ISNUMBER(INDEX($L$2:$L$300,SUMPRODUCT(($A$2:$A$300=G100)*(ROW($A$2:$A$300)-1)))))),"Check times",IF(ROUND((INDEX($L$2:$L$300,SUMPRODUCT(($A$2:$A$300=G100)*(ROW($A$2:$A$300)-1)))-E100)*1440,0)&gt;0,"Conflict","OK")))))</f>
        <v/>
      </c>
      <c r="O100" s="17" t="str">
        <f>IF(COUNTA($A100:$K100)=0,"",IF(K100="","",IF(SUMPRODUCT(--(Gates!$A$2:$A$50=K100))=0,"Check ID","OK")))</f>
        <v/>
      </c>
      <c r="P100" s="17" t="str">
        <f>IF(COUNTA($A100:$K100)=0,"",IF($A100="","Check ID",IF(SUMPRODUCT(--($A$2:$A$300=$A100))&gt;1,"Duplicate ID",IF(OR(NOT(OR(H100="Not started",H100="In progress",H100="Done",H100="Blocked")),NOT(OR(I100="Y",I100="N")),NOT(OR(J100="Y",J100="N")),K100=""),"Check inputs","OK"))))</f>
        <v/>
      </c>
    </row>
    <row r="101" ht="30" customHeight="1" spans="1:16" x14ac:dyDescent="0.25">
      <c r="A101" s="12"/>
      <c r="B101" s="12"/>
      <c r="C101" s="13"/>
      <c r="D101" s="13"/>
      <c r="E101" s="14"/>
      <c r="F101" s="15"/>
      <c r="G101" s="12"/>
      <c r="H101" s="12"/>
      <c r="I101" s="12"/>
      <c r="J101" s="12"/>
      <c r="K101" s="12"/>
      <c r="L101" s="16" t="str">
        <f>IF(COUNTA($A101:$K101)=0,"",IF(AND(ISNUMBER(E101),ISNUMBER(F101),N(F101)&gt;=0,N(F101)&lt;=1000),E101+F101/24,"n/a"))</f>
        <v/>
      </c>
      <c r="M101" s="17" t="str">
        <f>IF(COUNTA($A101:$K101)=0,"",IF(OR(NOT(ISNUMBER(L101)),NOT(ISNUMBER(Dashboard!$B$3))),"Check times",IF(AND(H101&lt;&gt;"Done",ROUND((Dashboard!$B$3-L101)*1440,0)&gt;0),"Late","OK")))</f>
        <v/>
      </c>
      <c r="N101" s="17" t="str">
        <f>IF(COUNTA($A101:$K101)=0,"",IF(G101="","",IF(SUMPRODUCT(--($A$2:$A$300=G101))&lt;&gt;1,"Check ID",IF(OR(NOT(ISNUMBER(L101)),NOT(ISNUMBER(INDEX($L$2:$L$300,SUMPRODUCT(($A$2:$A$300=G101)*(ROW($A$2:$A$300)-1)))))),"Check times",IF(ROUND((INDEX($L$2:$L$300,SUMPRODUCT(($A$2:$A$300=G101)*(ROW($A$2:$A$300)-1)))-E101)*1440,0)&gt;0,"Conflict","OK")))))</f>
        <v/>
      </c>
      <c r="O101" s="17" t="str">
        <f>IF(COUNTA($A101:$K101)=0,"",IF(K101="","",IF(SUMPRODUCT(--(Gates!$A$2:$A$50=K101))=0,"Check ID","OK")))</f>
        <v/>
      </c>
      <c r="P101" s="17" t="str">
        <f>IF(COUNTA($A101:$K101)=0,"",IF($A101="","Check ID",IF(SUMPRODUCT(--($A$2:$A$300=$A101))&gt;1,"Duplicate ID",IF(OR(NOT(OR(H101="Not started",H101="In progress",H101="Done",H101="Blocked")),NOT(OR(I101="Y",I101="N")),NOT(OR(J101="Y",J101="N")),K101=""),"Check inputs","OK"))))</f>
        <v/>
      </c>
    </row>
    <row r="102" ht="30" customHeight="1" spans="1:16" x14ac:dyDescent="0.25">
      <c r="A102" s="12"/>
      <c r="B102" s="12"/>
      <c r="C102" s="13"/>
      <c r="D102" s="13"/>
      <c r="E102" s="14"/>
      <c r="F102" s="15"/>
      <c r="G102" s="12"/>
      <c r="H102" s="12"/>
      <c r="I102" s="12"/>
      <c r="J102" s="12"/>
      <c r="K102" s="12"/>
      <c r="L102" s="16" t="str">
        <f>IF(COUNTA($A102:$K102)=0,"",IF(AND(ISNUMBER(E102),ISNUMBER(F102),N(F102)&gt;=0,N(F102)&lt;=1000),E102+F102/24,"n/a"))</f>
        <v/>
      </c>
      <c r="M102" s="17" t="str">
        <f>IF(COUNTA($A102:$K102)=0,"",IF(OR(NOT(ISNUMBER(L102)),NOT(ISNUMBER(Dashboard!$B$3))),"Check times",IF(AND(H102&lt;&gt;"Done",ROUND((Dashboard!$B$3-L102)*1440,0)&gt;0),"Late","OK")))</f>
        <v/>
      </c>
      <c r="N102" s="17" t="str">
        <f>IF(COUNTA($A102:$K102)=0,"",IF(G102="","",IF(SUMPRODUCT(--($A$2:$A$300=G102))&lt;&gt;1,"Check ID",IF(OR(NOT(ISNUMBER(L102)),NOT(ISNUMBER(INDEX($L$2:$L$300,SUMPRODUCT(($A$2:$A$300=G102)*(ROW($A$2:$A$300)-1)))))),"Check times",IF(ROUND((INDEX($L$2:$L$300,SUMPRODUCT(($A$2:$A$300=G102)*(ROW($A$2:$A$300)-1)))-E102)*1440,0)&gt;0,"Conflict","OK")))))</f>
        <v/>
      </c>
      <c r="O102" s="17" t="str">
        <f>IF(COUNTA($A102:$K102)=0,"",IF(K102="","",IF(SUMPRODUCT(--(Gates!$A$2:$A$50=K102))=0,"Check ID","OK")))</f>
        <v/>
      </c>
      <c r="P102" s="17" t="str">
        <f>IF(COUNTA($A102:$K102)=0,"",IF($A102="","Check ID",IF(SUMPRODUCT(--($A$2:$A$300=$A102))&gt;1,"Duplicate ID",IF(OR(NOT(OR(H102="Not started",H102="In progress",H102="Done",H102="Blocked")),NOT(OR(I102="Y",I102="N")),NOT(OR(J102="Y",J102="N")),K102=""),"Check inputs","OK"))))</f>
        <v/>
      </c>
    </row>
    <row r="103" ht="30" customHeight="1" spans="1:16" x14ac:dyDescent="0.25">
      <c r="A103" s="12"/>
      <c r="B103" s="12"/>
      <c r="C103" s="13"/>
      <c r="D103" s="13"/>
      <c r="E103" s="14"/>
      <c r="F103" s="15"/>
      <c r="G103" s="12"/>
      <c r="H103" s="12"/>
      <c r="I103" s="12"/>
      <c r="J103" s="12"/>
      <c r="K103" s="12"/>
      <c r="L103" s="16" t="str">
        <f>IF(COUNTA($A103:$K103)=0,"",IF(AND(ISNUMBER(E103),ISNUMBER(F103),N(F103)&gt;=0,N(F103)&lt;=1000),E103+F103/24,"n/a"))</f>
        <v/>
      </c>
      <c r="M103" s="17" t="str">
        <f>IF(COUNTA($A103:$K103)=0,"",IF(OR(NOT(ISNUMBER(L103)),NOT(ISNUMBER(Dashboard!$B$3))),"Check times",IF(AND(H103&lt;&gt;"Done",ROUND((Dashboard!$B$3-L103)*1440,0)&gt;0),"Late","OK")))</f>
        <v/>
      </c>
      <c r="N103" s="17" t="str">
        <f>IF(COUNTA($A103:$K103)=0,"",IF(G103="","",IF(SUMPRODUCT(--($A$2:$A$300=G103))&lt;&gt;1,"Check ID",IF(OR(NOT(ISNUMBER(L103)),NOT(ISNUMBER(INDEX($L$2:$L$300,SUMPRODUCT(($A$2:$A$300=G103)*(ROW($A$2:$A$300)-1)))))),"Check times",IF(ROUND((INDEX($L$2:$L$300,SUMPRODUCT(($A$2:$A$300=G103)*(ROW($A$2:$A$300)-1)))-E103)*1440,0)&gt;0,"Conflict","OK")))))</f>
        <v/>
      </c>
      <c r="O103" s="17" t="str">
        <f>IF(COUNTA($A103:$K103)=0,"",IF(K103="","",IF(SUMPRODUCT(--(Gates!$A$2:$A$50=K103))=0,"Check ID","OK")))</f>
        <v/>
      </c>
      <c r="P103" s="17" t="str">
        <f>IF(COUNTA($A103:$K103)=0,"",IF($A103="","Check ID",IF(SUMPRODUCT(--($A$2:$A$300=$A103))&gt;1,"Duplicate ID",IF(OR(NOT(OR(H103="Not started",H103="In progress",H103="Done",H103="Blocked")),NOT(OR(I103="Y",I103="N")),NOT(OR(J103="Y",J103="N")),K103=""),"Check inputs","OK"))))</f>
        <v/>
      </c>
    </row>
    <row r="104" ht="30" customHeight="1" spans="1:16" x14ac:dyDescent="0.25">
      <c r="A104" s="12"/>
      <c r="B104" s="12"/>
      <c r="C104" s="13"/>
      <c r="D104" s="13"/>
      <c r="E104" s="14"/>
      <c r="F104" s="15"/>
      <c r="G104" s="12"/>
      <c r="H104" s="12"/>
      <c r="I104" s="12"/>
      <c r="J104" s="12"/>
      <c r="K104" s="12"/>
      <c r="L104" s="16" t="str">
        <f>IF(COUNTA($A104:$K104)=0,"",IF(AND(ISNUMBER(E104),ISNUMBER(F104),N(F104)&gt;=0,N(F104)&lt;=1000),E104+F104/24,"n/a"))</f>
        <v/>
      </c>
      <c r="M104" s="17" t="str">
        <f>IF(COUNTA($A104:$K104)=0,"",IF(OR(NOT(ISNUMBER(L104)),NOT(ISNUMBER(Dashboard!$B$3))),"Check times",IF(AND(H104&lt;&gt;"Done",ROUND((Dashboard!$B$3-L104)*1440,0)&gt;0),"Late","OK")))</f>
        <v/>
      </c>
      <c r="N104" s="17" t="str">
        <f>IF(COUNTA($A104:$K104)=0,"",IF(G104="","",IF(SUMPRODUCT(--($A$2:$A$300=G104))&lt;&gt;1,"Check ID",IF(OR(NOT(ISNUMBER(L104)),NOT(ISNUMBER(INDEX($L$2:$L$300,SUMPRODUCT(($A$2:$A$300=G104)*(ROW($A$2:$A$300)-1)))))),"Check times",IF(ROUND((INDEX($L$2:$L$300,SUMPRODUCT(($A$2:$A$300=G104)*(ROW($A$2:$A$300)-1)))-E104)*1440,0)&gt;0,"Conflict","OK")))))</f>
        <v/>
      </c>
      <c r="O104" s="17" t="str">
        <f>IF(COUNTA($A104:$K104)=0,"",IF(K104="","",IF(SUMPRODUCT(--(Gates!$A$2:$A$50=K104))=0,"Check ID","OK")))</f>
        <v/>
      </c>
      <c r="P104" s="17" t="str">
        <f>IF(COUNTA($A104:$K104)=0,"",IF($A104="","Check ID",IF(SUMPRODUCT(--($A$2:$A$300=$A104))&gt;1,"Duplicate ID",IF(OR(NOT(OR(H104="Not started",H104="In progress",H104="Done",H104="Blocked")),NOT(OR(I104="Y",I104="N")),NOT(OR(J104="Y",J104="N")),K104=""),"Check inputs","OK"))))</f>
        <v/>
      </c>
    </row>
    <row r="105" ht="30" customHeight="1" spans="1:16" x14ac:dyDescent="0.25">
      <c r="A105" s="12"/>
      <c r="B105" s="12"/>
      <c r="C105" s="13"/>
      <c r="D105" s="13"/>
      <c r="E105" s="14"/>
      <c r="F105" s="15"/>
      <c r="G105" s="12"/>
      <c r="H105" s="12"/>
      <c r="I105" s="12"/>
      <c r="J105" s="12"/>
      <c r="K105" s="12"/>
      <c r="L105" s="16" t="str">
        <f>IF(COUNTA($A105:$K105)=0,"",IF(AND(ISNUMBER(E105),ISNUMBER(F105),N(F105)&gt;=0,N(F105)&lt;=1000),E105+F105/24,"n/a"))</f>
        <v/>
      </c>
      <c r="M105" s="17" t="str">
        <f>IF(COUNTA($A105:$K105)=0,"",IF(OR(NOT(ISNUMBER(L105)),NOT(ISNUMBER(Dashboard!$B$3))),"Check times",IF(AND(H105&lt;&gt;"Done",ROUND((Dashboard!$B$3-L105)*1440,0)&gt;0),"Late","OK")))</f>
        <v/>
      </c>
      <c r="N105" s="17" t="str">
        <f>IF(COUNTA($A105:$K105)=0,"",IF(G105="","",IF(SUMPRODUCT(--($A$2:$A$300=G105))&lt;&gt;1,"Check ID",IF(OR(NOT(ISNUMBER(L105)),NOT(ISNUMBER(INDEX($L$2:$L$300,SUMPRODUCT(($A$2:$A$300=G105)*(ROW($A$2:$A$300)-1)))))),"Check times",IF(ROUND((INDEX($L$2:$L$300,SUMPRODUCT(($A$2:$A$300=G105)*(ROW($A$2:$A$300)-1)))-E105)*1440,0)&gt;0,"Conflict","OK")))))</f>
        <v/>
      </c>
      <c r="O105" s="17" t="str">
        <f>IF(COUNTA($A105:$K105)=0,"",IF(K105="","",IF(SUMPRODUCT(--(Gates!$A$2:$A$50=K105))=0,"Check ID","OK")))</f>
        <v/>
      </c>
      <c r="P105" s="17" t="str">
        <f>IF(COUNTA($A105:$K105)=0,"",IF($A105="","Check ID",IF(SUMPRODUCT(--($A$2:$A$300=$A105))&gt;1,"Duplicate ID",IF(OR(NOT(OR(H105="Not started",H105="In progress",H105="Done",H105="Blocked")),NOT(OR(I105="Y",I105="N")),NOT(OR(J105="Y",J105="N")),K105=""),"Check inputs","OK"))))</f>
        <v/>
      </c>
    </row>
    <row r="106" ht="30" customHeight="1" spans="1:16" x14ac:dyDescent="0.25">
      <c r="A106" s="12"/>
      <c r="B106" s="12"/>
      <c r="C106" s="13"/>
      <c r="D106" s="13"/>
      <c r="E106" s="14"/>
      <c r="F106" s="15"/>
      <c r="G106" s="12"/>
      <c r="H106" s="12"/>
      <c r="I106" s="12"/>
      <c r="J106" s="12"/>
      <c r="K106" s="12"/>
      <c r="L106" s="16" t="str">
        <f>IF(COUNTA($A106:$K106)=0,"",IF(AND(ISNUMBER(E106),ISNUMBER(F106),N(F106)&gt;=0,N(F106)&lt;=1000),E106+F106/24,"n/a"))</f>
        <v/>
      </c>
      <c r="M106" s="17" t="str">
        <f>IF(COUNTA($A106:$K106)=0,"",IF(OR(NOT(ISNUMBER(L106)),NOT(ISNUMBER(Dashboard!$B$3))),"Check times",IF(AND(H106&lt;&gt;"Done",ROUND((Dashboard!$B$3-L106)*1440,0)&gt;0),"Late","OK")))</f>
        <v/>
      </c>
      <c r="N106" s="17" t="str">
        <f>IF(COUNTA($A106:$K106)=0,"",IF(G106="","",IF(SUMPRODUCT(--($A$2:$A$300=G106))&lt;&gt;1,"Check ID",IF(OR(NOT(ISNUMBER(L106)),NOT(ISNUMBER(INDEX($L$2:$L$300,SUMPRODUCT(($A$2:$A$300=G106)*(ROW($A$2:$A$300)-1)))))),"Check times",IF(ROUND((INDEX($L$2:$L$300,SUMPRODUCT(($A$2:$A$300=G106)*(ROW($A$2:$A$300)-1)))-E106)*1440,0)&gt;0,"Conflict","OK")))))</f>
        <v/>
      </c>
      <c r="O106" s="17" t="str">
        <f>IF(COUNTA($A106:$K106)=0,"",IF(K106="","",IF(SUMPRODUCT(--(Gates!$A$2:$A$50=K106))=0,"Check ID","OK")))</f>
        <v/>
      </c>
      <c r="P106" s="17" t="str">
        <f>IF(COUNTA($A106:$K106)=0,"",IF($A106="","Check ID",IF(SUMPRODUCT(--($A$2:$A$300=$A106))&gt;1,"Duplicate ID",IF(OR(NOT(OR(H106="Not started",H106="In progress",H106="Done",H106="Blocked")),NOT(OR(I106="Y",I106="N")),NOT(OR(J106="Y",J106="N")),K106=""),"Check inputs","OK"))))</f>
        <v/>
      </c>
    </row>
    <row r="107" ht="30" customHeight="1" spans="1:16" x14ac:dyDescent="0.25">
      <c r="A107" s="12"/>
      <c r="B107" s="12"/>
      <c r="C107" s="13"/>
      <c r="D107" s="13"/>
      <c r="E107" s="14"/>
      <c r="F107" s="15"/>
      <c r="G107" s="12"/>
      <c r="H107" s="12"/>
      <c r="I107" s="12"/>
      <c r="J107" s="12"/>
      <c r="K107" s="12"/>
      <c r="L107" s="16" t="str">
        <f>IF(COUNTA($A107:$K107)=0,"",IF(AND(ISNUMBER(E107),ISNUMBER(F107),N(F107)&gt;=0,N(F107)&lt;=1000),E107+F107/24,"n/a"))</f>
        <v/>
      </c>
      <c r="M107" s="17" t="str">
        <f>IF(COUNTA($A107:$K107)=0,"",IF(OR(NOT(ISNUMBER(L107)),NOT(ISNUMBER(Dashboard!$B$3))),"Check times",IF(AND(H107&lt;&gt;"Done",ROUND((Dashboard!$B$3-L107)*1440,0)&gt;0),"Late","OK")))</f>
        <v/>
      </c>
      <c r="N107" s="17" t="str">
        <f>IF(COUNTA($A107:$K107)=0,"",IF(G107="","",IF(SUMPRODUCT(--($A$2:$A$300=G107))&lt;&gt;1,"Check ID",IF(OR(NOT(ISNUMBER(L107)),NOT(ISNUMBER(INDEX($L$2:$L$300,SUMPRODUCT(($A$2:$A$300=G107)*(ROW($A$2:$A$300)-1)))))),"Check times",IF(ROUND((INDEX($L$2:$L$300,SUMPRODUCT(($A$2:$A$300=G107)*(ROW($A$2:$A$300)-1)))-E107)*1440,0)&gt;0,"Conflict","OK")))))</f>
        <v/>
      </c>
      <c r="O107" s="17" t="str">
        <f>IF(COUNTA($A107:$K107)=0,"",IF(K107="","",IF(SUMPRODUCT(--(Gates!$A$2:$A$50=K107))=0,"Check ID","OK")))</f>
        <v/>
      </c>
      <c r="P107" s="17" t="str">
        <f>IF(COUNTA($A107:$K107)=0,"",IF($A107="","Check ID",IF(SUMPRODUCT(--($A$2:$A$300=$A107))&gt;1,"Duplicate ID",IF(OR(NOT(OR(H107="Not started",H107="In progress",H107="Done",H107="Blocked")),NOT(OR(I107="Y",I107="N")),NOT(OR(J107="Y",J107="N")),K107=""),"Check inputs","OK"))))</f>
        <v/>
      </c>
    </row>
    <row r="108" ht="30" customHeight="1" spans="1:16" x14ac:dyDescent="0.25">
      <c r="A108" s="12"/>
      <c r="B108" s="12"/>
      <c r="C108" s="13"/>
      <c r="D108" s="13"/>
      <c r="E108" s="14"/>
      <c r="F108" s="15"/>
      <c r="G108" s="12"/>
      <c r="H108" s="12"/>
      <c r="I108" s="12"/>
      <c r="J108" s="12"/>
      <c r="K108" s="12"/>
      <c r="L108" s="16" t="str">
        <f>IF(COUNTA($A108:$K108)=0,"",IF(AND(ISNUMBER(E108),ISNUMBER(F108),N(F108)&gt;=0,N(F108)&lt;=1000),E108+F108/24,"n/a"))</f>
        <v/>
      </c>
      <c r="M108" s="17" t="str">
        <f>IF(COUNTA($A108:$K108)=0,"",IF(OR(NOT(ISNUMBER(L108)),NOT(ISNUMBER(Dashboard!$B$3))),"Check times",IF(AND(H108&lt;&gt;"Done",ROUND((Dashboard!$B$3-L108)*1440,0)&gt;0),"Late","OK")))</f>
        <v/>
      </c>
      <c r="N108" s="17" t="str">
        <f>IF(COUNTA($A108:$K108)=0,"",IF(G108="","",IF(SUMPRODUCT(--($A$2:$A$300=G108))&lt;&gt;1,"Check ID",IF(OR(NOT(ISNUMBER(L108)),NOT(ISNUMBER(INDEX($L$2:$L$300,SUMPRODUCT(($A$2:$A$300=G108)*(ROW($A$2:$A$300)-1)))))),"Check times",IF(ROUND((INDEX($L$2:$L$300,SUMPRODUCT(($A$2:$A$300=G108)*(ROW($A$2:$A$300)-1)))-E108)*1440,0)&gt;0,"Conflict","OK")))))</f>
        <v/>
      </c>
      <c r="O108" s="17" t="str">
        <f>IF(COUNTA($A108:$K108)=0,"",IF(K108="","",IF(SUMPRODUCT(--(Gates!$A$2:$A$50=K108))=0,"Check ID","OK")))</f>
        <v/>
      </c>
      <c r="P108" s="17" t="str">
        <f>IF(COUNTA($A108:$K108)=0,"",IF($A108="","Check ID",IF(SUMPRODUCT(--($A$2:$A$300=$A108))&gt;1,"Duplicate ID",IF(OR(NOT(OR(H108="Not started",H108="In progress",H108="Done",H108="Blocked")),NOT(OR(I108="Y",I108="N")),NOT(OR(J108="Y",J108="N")),K108=""),"Check inputs","OK"))))</f>
        <v/>
      </c>
    </row>
    <row r="109" ht="30" customHeight="1" spans="1:16" x14ac:dyDescent="0.25">
      <c r="A109" s="12"/>
      <c r="B109" s="12"/>
      <c r="C109" s="13"/>
      <c r="D109" s="13"/>
      <c r="E109" s="14"/>
      <c r="F109" s="15"/>
      <c r="G109" s="12"/>
      <c r="H109" s="12"/>
      <c r="I109" s="12"/>
      <c r="J109" s="12"/>
      <c r="K109" s="12"/>
      <c r="L109" s="16" t="str">
        <f>IF(COUNTA($A109:$K109)=0,"",IF(AND(ISNUMBER(E109),ISNUMBER(F109),N(F109)&gt;=0,N(F109)&lt;=1000),E109+F109/24,"n/a"))</f>
        <v/>
      </c>
      <c r="M109" s="17" t="str">
        <f>IF(COUNTA($A109:$K109)=0,"",IF(OR(NOT(ISNUMBER(L109)),NOT(ISNUMBER(Dashboard!$B$3))),"Check times",IF(AND(H109&lt;&gt;"Done",ROUND((Dashboard!$B$3-L109)*1440,0)&gt;0),"Late","OK")))</f>
        <v/>
      </c>
      <c r="N109" s="17" t="str">
        <f>IF(COUNTA($A109:$K109)=0,"",IF(G109="","",IF(SUMPRODUCT(--($A$2:$A$300=G109))&lt;&gt;1,"Check ID",IF(OR(NOT(ISNUMBER(L109)),NOT(ISNUMBER(INDEX($L$2:$L$300,SUMPRODUCT(($A$2:$A$300=G109)*(ROW($A$2:$A$300)-1)))))),"Check times",IF(ROUND((INDEX($L$2:$L$300,SUMPRODUCT(($A$2:$A$300=G109)*(ROW($A$2:$A$300)-1)))-E109)*1440,0)&gt;0,"Conflict","OK")))))</f>
        <v/>
      </c>
      <c r="O109" s="17" t="str">
        <f>IF(COUNTA($A109:$K109)=0,"",IF(K109="","",IF(SUMPRODUCT(--(Gates!$A$2:$A$50=K109))=0,"Check ID","OK")))</f>
        <v/>
      </c>
      <c r="P109" s="17" t="str">
        <f>IF(COUNTA($A109:$K109)=0,"",IF($A109="","Check ID",IF(SUMPRODUCT(--($A$2:$A$300=$A109))&gt;1,"Duplicate ID",IF(OR(NOT(OR(H109="Not started",H109="In progress",H109="Done",H109="Blocked")),NOT(OR(I109="Y",I109="N")),NOT(OR(J109="Y",J109="N")),K109=""),"Check inputs","OK"))))</f>
        <v/>
      </c>
    </row>
    <row r="110" ht="30" customHeight="1" spans="1:16" x14ac:dyDescent="0.25">
      <c r="A110" s="12"/>
      <c r="B110" s="12"/>
      <c r="C110" s="13"/>
      <c r="D110" s="13"/>
      <c r="E110" s="14"/>
      <c r="F110" s="15"/>
      <c r="G110" s="12"/>
      <c r="H110" s="12"/>
      <c r="I110" s="12"/>
      <c r="J110" s="12"/>
      <c r="K110" s="12"/>
      <c r="L110" s="16" t="str">
        <f>IF(COUNTA($A110:$K110)=0,"",IF(AND(ISNUMBER(E110),ISNUMBER(F110),N(F110)&gt;=0,N(F110)&lt;=1000),E110+F110/24,"n/a"))</f>
        <v/>
      </c>
      <c r="M110" s="17" t="str">
        <f>IF(COUNTA($A110:$K110)=0,"",IF(OR(NOT(ISNUMBER(L110)),NOT(ISNUMBER(Dashboard!$B$3))),"Check times",IF(AND(H110&lt;&gt;"Done",ROUND((Dashboard!$B$3-L110)*1440,0)&gt;0),"Late","OK")))</f>
        <v/>
      </c>
      <c r="N110" s="17" t="str">
        <f>IF(COUNTA($A110:$K110)=0,"",IF(G110="","",IF(SUMPRODUCT(--($A$2:$A$300=G110))&lt;&gt;1,"Check ID",IF(OR(NOT(ISNUMBER(L110)),NOT(ISNUMBER(INDEX($L$2:$L$300,SUMPRODUCT(($A$2:$A$300=G110)*(ROW($A$2:$A$300)-1)))))),"Check times",IF(ROUND((INDEX($L$2:$L$300,SUMPRODUCT(($A$2:$A$300=G110)*(ROW($A$2:$A$300)-1)))-E110)*1440,0)&gt;0,"Conflict","OK")))))</f>
        <v/>
      </c>
      <c r="O110" s="17" t="str">
        <f>IF(COUNTA($A110:$K110)=0,"",IF(K110="","",IF(SUMPRODUCT(--(Gates!$A$2:$A$50=K110))=0,"Check ID","OK")))</f>
        <v/>
      </c>
      <c r="P110" s="17" t="str">
        <f>IF(COUNTA($A110:$K110)=0,"",IF($A110="","Check ID",IF(SUMPRODUCT(--($A$2:$A$300=$A110))&gt;1,"Duplicate ID",IF(OR(NOT(OR(H110="Not started",H110="In progress",H110="Done",H110="Blocked")),NOT(OR(I110="Y",I110="N")),NOT(OR(J110="Y",J110="N")),K110=""),"Check inputs","OK"))))</f>
        <v/>
      </c>
    </row>
    <row r="111" ht="30" customHeight="1" spans="1:16" x14ac:dyDescent="0.25">
      <c r="A111" s="12"/>
      <c r="B111" s="12"/>
      <c r="C111" s="13"/>
      <c r="D111" s="13"/>
      <c r="E111" s="14"/>
      <c r="F111" s="15"/>
      <c r="G111" s="12"/>
      <c r="H111" s="12"/>
      <c r="I111" s="12"/>
      <c r="J111" s="12"/>
      <c r="K111" s="12"/>
      <c r="L111" s="16" t="str">
        <f>IF(COUNTA($A111:$K111)=0,"",IF(AND(ISNUMBER(E111),ISNUMBER(F111),N(F111)&gt;=0,N(F111)&lt;=1000),E111+F111/24,"n/a"))</f>
        <v/>
      </c>
      <c r="M111" s="17" t="str">
        <f>IF(COUNTA($A111:$K111)=0,"",IF(OR(NOT(ISNUMBER(L111)),NOT(ISNUMBER(Dashboard!$B$3))),"Check times",IF(AND(H111&lt;&gt;"Done",ROUND((Dashboard!$B$3-L111)*1440,0)&gt;0),"Late","OK")))</f>
        <v/>
      </c>
      <c r="N111" s="17" t="str">
        <f>IF(COUNTA($A111:$K111)=0,"",IF(G111="","",IF(SUMPRODUCT(--($A$2:$A$300=G111))&lt;&gt;1,"Check ID",IF(OR(NOT(ISNUMBER(L111)),NOT(ISNUMBER(INDEX($L$2:$L$300,SUMPRODUCT(($A$2:$A$300=G111)*(ROW($A$2:$A$300)-1)))))),"Check times",IF(ROUND((INDEX($L$2:$L$300,SUMPRODUCT(($A$2:$A$300=G111)*(ROW($A$2:$A$300)-1)))-E111)*1440,0)&gt;0,"Conflict","OK")))))</f>
        <v/>
      </c>
      <c r="O111" s="17" t="str">
        <f>IF(COUNTA($A111:$K111)=0,"",IF(K111="","",IF(SUMPRODUCT(--(Gates!$A$2:$A$50=K111))=0,"Check ID","OK")))</f>
        <v/>
      </c>
      <c r="P111" s="17" t="str">
        <f>IF(COUNTA($A111:$K111)=0,"",IF($A111="","Check ID",IF(SUMPRODUCT(--($A$2:$A$300=$A111))&gt;1,"Duplicate ID",IF(OR(NOT(OR(H111="Not started",H111="In progress",H111="Done",H111="Blocked")),NOT(OR(I111="Y",I111="N")),NOT(OR(J111="Y",J111="N")),K111=""),"Check inputs","OK"))))</f>
        <v/>
      </c>
    </row>
    <row r="112" ht="30" customHeight="1" spans="1:16" x14ac:dyDescent="0.25">
      <c r="A112" s="12"/>
      <c r="B112" s="12"/>
      <c r="C112" s="13"/>
      <c r="D112" s="13"/>
      <c r="E112" s="14"/>
      <c r="F112" s="15"/>
      <c r="G112" s="12"/>
      <c r="H112" s="12"/>
      <c r="I112" s="12"/>
      <c r="J112" s="12"/>
      <c r="K112" s="12"/>
      <c r="L112" s="16" t="str">
        <f>IF(COUNTA($A112:$K112)=0,"",IF(AND(ISNUMBER(E112),ISNUMBER(F112),N(F112)&gt;=0,N(F112)&lt;=1000),E112+F112/24,"n/a"))</f>
        <v/>
      </c>
      <c r="M112" s="17" t="str">
        <f>IF(COUNTA($A112:$K112)=0,"",IF(OR(NOT(ISNUMBER(L112)),NOT(ISNUMBER(Dashboard!$B$3))),"Check times",IF(AND(H112&lt;&gt;"Done",ROUND((Dashboard!$B$3-L112)*1440,0)&gt;0),"Late","OK")))</f>
        <v/>
      </c>
      <c r="N112" s="17" t="str">
        <f>IF(COUNTA($A112:$K112)=0,"",IF(G112="","",IF(SUMPRODUCT(--($A$2:$A$300=G112))&lt;&gt;1,"Check ID",IF(OR(NOT(ISNUMBER(L112)),NOT(ISNUMBER(INDEX($L$2:$L$300,SUMPRODUCT(($A$2:$A$300=G112)*(ROW($A$2:$A$300)-1)))))),"Check times",IF(ROUND((INDEX($L$2:$L$300,SUMPRODUCT(($A$2:$A$300=G112)*(ROW($A$2:$A$300)-1)))-E112)*1440,0)&gt;0,"Conflict","OK")))))</f>
        <v/>
      </c>
      <c r="O112" s="17" t="str">
        <f>IF(COUNTA($A112:$K112)=0,"",IF(K112="","",IF(SUMPRODUCT(--(Gates!$A$2:$A$50=K112))=0,"Check ID","OK")))</f>
        <v/>
      </c>
      <c r="P112" s="17" t="str">
        <f>IF(COUNTA($A112:$K112)=0,"",IF($A112="","Check ID",IF(SUMPRODUCT(--($A$2:$A$300=$A112))&gt;1,"Duplicate ID",IF(OR(NOT(OR(H112="Not started",H112="In progress",H112="Done",H112="Blocked")),NOT(OR(I112="Y",I112="N")),NOT(OR(J112="Y",J112="N")),K112=""),"Check inputs","OK"))))</f>
        <v/>
      </c>
    </row>
    <row r="113" ht="30" customHeight="1" spans="1:16" x14ac:dyDescent="0.25">
      <c r="A113" s="12"/>
      <c r="B113" s="12"/>
      <c r="C113" s="13"/>
      <c r="D113" s="13"/>
      <c r="E113" s="14"/>
      <c r="F113" s="15"/>
      <c r="G113" s="12"/>
      <c r="H113" s="12"/>
      <c r="I113" s="12"/>
      <c r="J113" s="12"/>
      <c r="K113" s="12"/>
      <c r="L113" s="16" t="str">
        <f>IF(COUNTA($A113:$K113)=0,"",IF(AND(ISNUMBER(E113),ISNUMBER(F113),N(F113)&gt;=0,N(F113)&lt;=1000),E113+F113/24,"n/a"))</f>
        <v/>
      </c>
      <c r="M113" s="17" t="str">
        <f>IF(COUNTA($A113:$K113)=0,"",IF(OR(NOT(ISNUMBER(L113)),NOT(ISNUMBER(Dashboard!$B$3))),"Check times",IF(AND(H113&lt;&gt;"Done",ROUND((Dashboard!$B$3-L113)*1440,0)&gt;0),"Late","OK")))</f>
        <v/>
      </c>
      <c r="N113" s="17" t="str">
        <f>IF(COUNTA($A113:$K113)=0,"",IF(G113="","",IF(SUMPRODUCT(--($A$2:$A$300=G113))&lt;&gt;1,"Check ID",IF(OR(NOT(ISNUMBER(L113)),NOT(ISNUMBER(INDEX($L$2:$L$300,SUMPRODUCT(($A$2:$A$300=G113)*(ROW($A$2:$A$300)-1)))))),"Check times",IF(ROUND((INDEX($L$2:$L$300,SUMPRODUCT(($A$2:$A$300=G113)*(ROW($A$2:$A$300)-1)))-E113)*1440,0)&gt;0,"Conflict","OK")))))</f>
        <v/>
      </c>
      <c r="O113" s="17" t="str">
        <f>IF(COUNTA($A113:$K113)=0,"",IF(K113="","",IF(SUMPRODUCT(--(Gates!$A$2:$A$50=K113))=0,"Check ID","OK")))</f>
        <v/>
      </c>
      <c r="P113" s="17" t="str">
        <f>IF(COUNTA($A113:$K113)=0,"",IF($A113="","Check ID",IF(SUMPRODUCT(--($A$2:$A$300=$A113))&gt;1,"Duplicate ID",IF(OR(NOT(OR(H113="Not started",H113="In progress",H113="Done",H113="Blocked")),NOT(OR(I113="Y",I113="N")),NOT(OR(J113="Y",J113="N")),K113=""),"Check inputs","OK"))))</f>
        <v/>
      </c>
    </row>
    <row r="114" ht="30" customHeight="1" spans="1:16" x14ac:dyDescent="0.25">
      <c r="A114" s="12"/>
      <c r="B114" s="12"/>
      <c r="C114" s="13"/>
      <c r="D114" s="13"/>
      <c r="E114" s="14"/>
      <c r="F114" s="15"/>
      <c r="G114" s="12"/>
      <c r="H114" s="12"/>
      <c r="I114" s="12"/>
      <c r="J114" s="12"/>
      <c r="K114" s="12"/>
      <c r="L114" s="16" t="str">
        <f>IF(COUNTA($A114:$K114)=0,"",IF(AND(ISNUMBER(E114),ISNUMBER(F114),N(F114)&gt;=0,N(F114)&lt;=1000),E114+F114/24,"n/a"))</f>
        <v/>
      </c>
      <c r="M114" s="17" t="str">
        <f>IF(COUNTA($A114:$K114)=0,"",IF(OR(NOT(ISNUMBER(L114)),NOT(ISNUMBER(Dashboard!$B$3))),"Check times",IF(AND(H114&lt;&gt;"Done",ROUND((Dashboard!$B$3-L114)*1440,0)&gt;0),"Late","OK")))</f>
        <v/>
      </c>
      <c r="N114" s="17" t="str">
        <f>IF(COUNTA($A114:$K114)=0,"",IF(G114="","",IF(SUMPRODUCT(--($A$2:$A$300=G114))&lt;&gt;1,"Check ID",IF(OR(NOT(ISNUMBER(L114)),NOT(ISNUMBER(INDEX($L$2:$L$300,SUMPRODUCT(($A$2:$A$300=G114)*(ROW($A$2:$A$300)-1)))))),"Check times",IF(ROUND((INDEX($L$2:$L$300,SUMPRODUCT(($A$2:$A$300=G114)*(ROW($A$2:$A$300)-1)))-E114)*1440,0)&gt;0,"Conflict","OK")))))</f>
        <v/>
      </c>
      <c r="O114" s="17" t="str">
        <f>IF(COUNTA($A114:$K114)=0,"",IF(K114="","",IF(SUMPRODUCT(--(Gates!$A$2:$A$50=K114))=0,"Check ID","OK")))</f>
        <v/>
      </c>
      <c r="P114" s="17" t="str">
        <f>IF(COUNTA($A114:$K114)=0,"",IF($A114="","Check ID",IF(SUMPRODUCT(--($A$2:$A$300=$A114))&gt;1,"Duplicate ID",IF(OR(NOT(OR(H114="Not started",H114="In progress",H114="Done",H114="Blocked")),NOT(OR(I114="Y",I114="N")),NOT(OR(J114="Y",J114="N")),K114=""),"Check inputs","OK"))))</f>
        <v/>
      </c>
    </row>
    <row r="115" ht="30" customHeight="1" spans="1:16" x14ac:dyDescent="0.25">
      <c r="A115" s="12"/>
      <c r="B115" s="12"/>
      <c r="C115" s="13"/>
      <c r="D115" s="13"/>
      <c r="E115" s="14"/>
      <c r="F115" s="15"/>
      <c r="G115" s="12"/>
      <c r="H115" s="12"/>
      <c r="I115" s="12"/>
      <c r="J115" s="12"/>
      <c r="K115" s="12"/>
      <c r="L115" s="16" t="str">
        <f>IF(COUNTA($A115:$K115)=0,"",IF(AND(ISNUMBER(E115),ISNUMBER(F115),N(F115)&gt;=0,N(F115)&lt;=1000),E115+F115/24,"n/a"))</f>
        <v/>
      </c>
      <c r="M115" s="17" t="str">
        <f>IF(COUNTA($A115:$K115)=0,"",IF(OR(NOT(ISNUMBER(L115)),NOT(ISNUMBER(Dashboard!$B$3))),"Check times",IF(AND(H115&lt;&gt;"Done",ROUND((Dashboard!$B$3-L115)*1440,0)&gt;0),"Late","OK")))</f>
        <v/>
      </c>
      <c r="N115" s="17" t="str">
        <f>IF(COUNTA($A115:$K115)=0,"",IF(G115="","",IF(SUMPRODUCT(--($A$2:$A$300=G115))&lt;&gt;1,"Check ID",IF(OR(NOT(ISNUMBER(L115)),NOT(ISNUMBER(INDEX($L$2:$L$300,SUMPRODUCT(($A$2:$A$300=G115)*(ROW($A$2:$A$300)-1)))))),"Check times",IF(ROUND((INDEX($L$2:$L$300,SUMPRODUCT(($A$2:$A$300=G115)*(ROW($A$2:$A$300)-1)))-E115)*1440,0)&gt;0,"Conflict","OK")))))</f>
        <v/>
      </c>
      <c r="O115" s="17" t="str">
        <f>IF(COUNTA($A115:$K115)=0,"",IF(K115="","",IF(SUMPRODUCT(--(Gates!$A$2:$A$50=K115))=0,"Check ID","OK")))</f>
        <v/>
      </c>
      <c r="P115" s="17" t="str">
        <f>IF(COUNTA($A115:$K115)=0,"",IF($A115="","Check ID",IF(SUMPRODUCT(--($A$2:$A$300=$A115))&gt;1,"Duplicate ID",IF(OR(NOT(OR(H115="Not started",H115="In progress",H115="Done",H115="Blocked")),NOT(OR(I115="Y",I115="N")),NOT(OR(J115="Y",J115="N")),K115=""),"Check inputs","OK"))))</f>
        <v/>
      </c>
    </row>
    <row r="116" ht="30" customHeight="1" spans="1:16" x14ac:dyDescent="0.25">
      <c r="A116" s="12"/>
      <c r="B116" s="12"/>
      <c r="C116" s="13"/>
      <c r="D116" s="13"/>
      <c r="E116" s="14"/>
      <c r="F116" s="15"/>
      <c r="G116" s="12"/>
      <c r="H116" s="12"/>
      <c r="I116" s="12"/>
      <c r="J116" s="12"/>
      <c r="K116" s="12"/>
      <c r="L116" s="16" t="str">
        <f>IF(COUNTA($A116:$K116)=0,"",IF(AND(ISNUMBER(E116),ISNUMBER(F116),N(F116)&gt;=0,N(F116)&lt;=1000),E116+F116/24,"n/a"))</f>
        <v/>
      </c>
      <c r="M116" s="17" t="str">
        <f>IF(COUNTA($A116:$K116)=0,"",IF(OR(NOT(ISNUMBER(L116)),NOT(ISNUMBER(Dashboard!$B$3))),"Check times",IF(AND(H116&lt;&gt;"Done",ROUND((Dashboard!$B$3-L116)*1440,0)&gt;0),"Late","OK")))</f>
        <v/>
      </c>
      <c r="N116" s="17" t="str">
        <f>IF(COUNTA($A116:$K116)=0,"",IF(G116="","",IF(SUMPRODUCT(--($A$2:$A$300=G116))&lt;&gt;1,"Check ID",IF(OR(NOT(ISNUMBER(L116)),NOT(ISNUMBER(INDEX($L$2:$L$300,SUMPRODUCT(($A$2:$A$300=G116)*(ROW($A$2:$A$300)-1)))))),"Check times",IF(ROUND((INDEX($L$2:$L$300,SUMPRODUCT(($A$2:$A$300=G116)*(ROW($A$2:$A$300)-1)))-E116)*1440,0)&gt;0,"Conflict","OK")))))</f>
        <v/>
      </c>
      <c r="O116" s="17" t="str">
        <f>IF(COUNTA($A116:$K116)=0,"",IF(K116="","",IF(SUMPRODUCT(--(Gates!$A$2:$A$50=K116))=0,"Check ID","OK")))</f>
        <v/>
      </c>
      <c r="P116" s="17" t="str">
        <f>IF(COUNTA($A116:$K116)=0,"",IF($A116="","Check ID",IF(SUMPRODUCT(--($A$2:$A$300=$A116))&gt;1,"Duplicate ID",IF(OR(NOT(OR(H116="Not started",H116="In progress",H116="Done",H116="Blocked")),NOT(OR(I116="Y",I116="N")),NOT(OR(J116="Y",J116="N")),K116=""),"Check inputs","OK"))))</f>
        <v/>
      </c>
    </row>
    <row r="117" ht="30" customHeight="1" spans="1:16" x14ac:dyDescent="0.25">
      <c r="A117" s="12"/>
      <c r="B117" s="12"/>
      <c r="C117" s="13"/>
      <c r="D117" s="13"/>
      <c r="E117" s="14"/>
      <c r="F117" s="15"/>
      <c r="G117" s="12"/>
      <c r="H117" s="12"/>
      <c r="I117" s="12"/>
      <c r="J117" s="12"/>
      <c r="K117" s="12"/>
      <c r="L117" s="16" t="str">
        <f>IF(COUNTA($A117:$K117)=0,"",IF(AND(ISNUMBER(E117),ISNUMBER(F117),N(F117)&gt;=0,N(F117)&lt;=1000),E117+F117/24,"n/a"))</f>
        <v/>
      </c>
      <c r="M117" s="17" t="str">
        <f>IF(COUNTA($A117:$K117)=0,"",IF(OR(NOT(ISNUMBER(L117)),NOT(ISNUMBER(Dashboard!$B$3))),"Check times",IF(AND(H117&lt;&gt;"Done",ROUND((Dashboard!$B$3-L117)*1440,0)&gt;0),"Late","OK")))</f>
        <v/>
      </c>
      <c r="N117" s="17" t="str">
        <f>IF(COUNTA($A117:$K117)=0,"",IF(G117="","",IF(SUMPRODUCT(--($A$2:$A$300=G117))&lt;&gt;1,"Check ID",IF(OR(NOT(ISNUMBER(L117)),NOT(ISNUMBER(INDEX($L$2:$L$300,SUMPRODUCT(($A$2:$A$300=G117)*(ROW($A$2:$A$300)-1)))))),"Check times",IF(ROUND((INDEX($L$2:$L$300,SUMPRODUCT(($A$2:$A$300=G117)*(ROW($A$2:$A$300)-1)))-E117)*1440,0)&gt;0,"Conflict","OK")))))</f>
        <v/>
      </c>
      <c r="O117" s="17" t="str">
        <f>IF(COUNTA($A117:$K117)=0,"",IF(K117="","",IF(SUMPRODUCT(--(Gates!$A$2:$A$50=K117))=0,"Check ID","OK")))</f>
        <v/>
      </c>
      <c r="P117" s="17" t="str">
        <f>IF(COUNTA($A117:$K117)=0,"",IF($A117="","Check ID",IF(SUMPRODUCT(--($A$2:$A$300=$A117))&gt;1,"Duplicate ID",IF(OR(NOT(OR(H117="Not started",H117="In progress",H117="Done",H117="Blocked")),NOT(OR(I117="Y",I117="N")),NOT(OR(J117="Y",J117="N")),K117=""),"Check inputs","OK"))))</f>
        <v/>
      </c>
    </row>
    <row r="118" ht="30" customHeight="1" spans="1:16" x14ac:dyDescent="0.25">
      <c r="A118" s="12"/>
      <c r="B118" s="12"/>
      <c r="C118" s="13"/>
      <c r="D118" s="13"/>
      <c r="E118" s="14"/>
      <c r="F118" s="15"/>
      <c r="G118" s="12"/>
      <c r="H118" s="12"/>
      <c r="I118" s="12"/>
      <c r="J118" s="12"/>
      <c r="K118" s="12"/>
      <c r="L118" s="16" t="str">
        <f>IF(COUNTA($A118:$K118)=0,"",IF(AND(ISNUMBER(E118),ISNUMBER(F118),N(F118)&gt;=0,N(F118)&lt;=1000),E118+F118/24,"n/a"))</f>
        <v/>
      </c>
      <c r="M118" s="17" t="str">
        <f>IF(COUNTA($A118:$K118)=0,"",IF(OR(NOT(ISNUMBER(L118)),NOT(ISNUMBER(Dashboard!$B$3))),"Check times",IF(AND(H118&lt;&gt;"Done",ROUND((Dashboard!$B$3-L118)*1440,0)&gt;0),"Late","OK")))</f>
        <v/>
      </c>
      <c r="N118" s="17" t="str">
        <f>IF(COUNTA($A118:$K118)=0,"",IF(G118="","",IF(SUMPRODUCT(--($A$2:$A$300=G118))&lt;&gt;1,"Check ID",IF(OR(NOT(ISNUMBER(L118)),NOT(ISNUMBER(INDEX($L$2:$L$300,SUMPRODUCT(($A$2:$A$300=G118)*(ROW($A$2:$A$300)-1)))))),"Check times",IF(ROUND((INDEX($L$2:$L$300,SUMPRODUCT(($A$2:$A$300=G118)*(ROW($A$2:$A$300)-1)))-E118)*1440,0)&gt;0,"Conflict","OK")))))</f>
        <v/>
      </c>
      <c r="O118" s="17" t="str">
        <f>IF(COUNTA($A118:$K118)=0,"",IF(K118="","",IF(SUMPRODUCT(--(Gates!$A$2:$A$50=K118))=0,"Check ID","OK")))</f>
        <v/>
      </c>
      <c r="P118" s="17" t="str">
        <f>IF(COUNTA($A118:$K118)=0,"",IF($A118="","Check ID",IF(SUMPRODUCT(--($A$2:$A$300=$A118))&gt;1,"Duplicate ID",IF(OR(NOT(OR(H118="Not started",H118="In progress",H118="Done",H118="Blocked")),NOT(OR(I118="Y",I118="N")),NOT(OR(J118="Y",J118="N")),K118=""),"Check inputs","OK"))))</f>
        <v/>
      </c>
    </row>
    <row r="119" ht="30" customHeight="1" spans="1:16" x14ac:dyDescent="0.25">
      <c r="A119" s="12"/>
      <c r="B119" s="12"/>
      <c r="C119" s="13"/>
      <c r="D119" s="13"/>
      <c r="E119" s="14"/>
      <c r="F119" s="15"/>
      <c r="G119" s="12"/>
      <c r="H119" s="12"/>
      <c r="I119" s="12"/>
      <c r="J119" s="12"/>
      <c r="K119" s="12"/>
      <c r="L119" s="16" t="str">
        <f>IF(COUNTA($A119:$K119)=0,"",IF(AND(ISNUMBER(E119),ISNUMBER(F119),N(F119)&gt;=0,N(F119)&lt;=1000),E119+F119/24,"n/a"))</f>
        <v/>
      </c>
      <c r="M119" s="17" t="str">
        <f>IF(COUNTA($A119:$K119)=0,"",IF(OR(NOT(ISNUMBER(L119)),NOT(ISNUMBER(Dashboard!$B$3))),"Check times",IF(AND(H119&lt;&gt;"Done",ROUND((Dashboard!$B$3-L119)*1440,0)&gt;0),"Late","OK")))</f>
        <v/>
      </c>
      <c r="N119" s="17" t="str">
        <f>IF(COUNTA($A119:$K119)=0,"",IF(G119="","",IF(SUMPRODUCT(--($A$2:$A$300=G119))&lt;&gt;1,"Check ID",IF(OR(NOT(ISNUMBER(L119)),NOT(ISNUMBER(INDEX($L$2:$L$300,SUMPRODUCT(($A$2:$A$300=G119)*(ROW($A$2:$A$300)-1)))))),"Check times",IF(ROUND((INDEX($L$2:$L$300,SUMPRODUCT(($A$2:$A$300=G119)*(ROW($A$2:$A$300)-1)))-E119)*1440,0)&gt;0,"Conflict","OK")))))</f>
        <v/>
      </c>
      <c r="O119" s="17" t="str">
        <f>IF(COUNTA($A119:$K119)=0,"",IF(K119="","",IF(SUMPRODUCT(--(Gates!$A$2:$A$50=K119))=0,"Check ID","OK")))</f>
        <v/>
      </c>
      <c r="P119" s="17" t="str">
        <f>IF(COUNTA($A119:$K119)=0,"",IF($A119="","Check ID",IF(SUMPRODUCT(--($A$2:$A$300=$A119))&gt;1,"Duplicate ID",IF(OR(NOT(OR(H119="Not started",H119="In progress",H119="Done",H119="Blocked")),NOT(OR(I119="Y",I119="N")),NOT(OR(J119="Y",J119="N")),K119=""),"Check inputs","OK"))))</f>
        <v/>
      </c>
    </row>
    <row r="120" ht="30" customHeight="1" spans="1:16" x14ac:dyDescent="0.25">
      <c r="A120" s="12"/>
      <c r="B120" s="12"/>
      <c r="C120" s="13"/>
      <c r="D120" s="13"/>
      <c r="E120" s="14"/>
      <c r="F120" s="15"/>
      <c r="G120" s="12"/>
      <c r="H120" s="12"/>
      <c r="I120" s="12"/>
      <c r="J120" s="12"/>
      <c r="K120" s="12"/>
      <c r="L120" s="16" t="str">
        <f>IF(COUNTA($A120:$K120)=0,"",IF(AND(ISNUMBER(E120),ISNUMBER(F120),N(F120)&gt;=0,N(F120)&lt;=1000),E120+F120/24,"n/a"))</f>
        <v/>
      </c>
      <c r="M120" s="17" t="str">
        <f>IF(COUNTA($A120:$K120)=0,"",IF(OR(NOT(ISNUMBER(L120)),NOT(ISNUMBER(Dashboard!$B$3))),"Check times",IF(AND(H120&lt;&gt;"Done",ROUND((Dashboard!$B$3-L120)*1440,0)&gt;0),"Late","OK")))</f>
        <v/>
      </c>
      <c r="N120" s="17" t="str">
        <f>IF(COUNTA($A120:$K120)=0,"",IF(G120="","",IF(SUMPRODUCT(--($A$2:$A$300=G120))&lt;&gt;1,"Check ID",IF(OR(NOT(ISNUMBER(L120)),NOT(ISNUMBER(INDEX($L$2:$L$300,SUMPRODUCT(($A$2:$A$300=G120)*(ROW($A$2:$A$300)-1)))))),"Check times",IF(ROUND((INDEX($L$2:$L$300,SUMPRODUCT(($A$2:$A$300=G120)*(ROW($A$2:$A$300)-1)))-E120)*1440,0)&gt;0,"Conflict","OK")))))</f>
        <v/>
      </c>
      <c r="O120" s="17" t="str">
        <f>IF(COUNTA($A120:$K120)=0,"",IF(K120="","",IF(SUMPRODUCT(--(Gates!$A$2:$A$50=K120))=0,"Check ID","OK")))</f>
        <v/>
      </c>
      <c r="P120" s="17" t="str">
        <f>IF(COUNTA($A120:$K120)=0,"",IF($A120="","Check ID",IF(SUMPRODUCT(--($A$2:$A$300=$A120))&gt;1,"Duplicate ID",IF(OR(NOT(OR(H120="Not started",H120="In progress",H120="Done",H120="Blocked")),NOT(OR(I120="Y",I120="N")),NOT(OR(J120="Y",J120="N")),K120=""),"Check inputs","OK"))))</f>
        <v/>
      </c>
    </row>
    <row r="121" ht="30" customHeight="1" spans="1:16" x14ac:dyDescent="0.25">
      <c r="A121" s="12"/>
      <c r="B121" s="12"/>
      <c r="C121" s="13"/>
      <c r="D121" s="13"/>
      <c r="E121" s="14"/>
      <c r="F121" s="15"/>
      <c r="G121" s="12"/>
      <c r="H121" s="12"/>
      <c r="I121" s="12"/>
      <c r="J121" s="12"/>
      <c r="K121" s="12"/>
      <c r="L121" s="16" t="str">
        <f>IF(COUNTA($A121:$K121)=0,"",IF(AND(ISNUMBER(E121),ISNUMBER(F121),N(F121)&gt;=0,N(F121)&lt;=1000),E121+F121/24,"n/a"))</f>
        <v/>
      </c>
      <c r="M121" s="17" t="str">
        <f>IF(COUNTA($A121:$K121)=0,"",IF(OR(NOT(ISNUMBER(L121)),NOT(ISNUMBER(Dashboard!$B$3))),"Check times",IF(AND(H121&lt;&gt;"Done",ROUND((Dashboard!$B$3-L121)*1440,0)&gt;0),"Late","OK")))</f>
        <v/>
      </c>
      <c r="N121" s="17" t="str">
        <f>IF(COUNTA($A121:$K121)=0,"",IF(G121="","",IF(SUMPRODUCT(--($A$2:$A$300=G121))&lt;&gt;1,"Check ID",IF(OR(NOT(ISNUMBER(L121)),NOT(ISNUMBER(INDEX($L$2:$L$300,SUMPRODUCT(($A$2:$A$300=G121)*(ROW($A$2:$A$300)-1)))))),"Check times",IF(ROUND((INDEX($L$2:$L$300,SUMPRODUCT(($A$2:$A$300=G121)*(ROW($A$2:$A$300)-1)))-E121)*1440,0)&gt;0,"Conflict","OK")))))</f>
        <v/>
      </c>
      <c r="O121" s="17" t="str">
        <f>IF(COUNTA($A121:$K121)=0,"",IF(K121="","",IF(SUMPRODUCT(--(Gates!$A$2:$A$50=K121))=0,"Check ID","OK")))</f>
        <v/>
      </c>
      <c r="P121" s="17" t="str">
        <f>IF(COUNTA($A121:$K121)=0,"",IF($A121="","Check ID",IF(SUMPRODUCT(--($A$2:$A$300=$A121))&gt;1,"Duplicate ID",IF(OR(NOT(OR(H121="Not started",H121="In progress",H121="Done",H121="Blocked")),NOT(OR(I121="Y",I121="N")),NOT(OR(J121="Y",J121="N")),K121=""),"Check inputs","OK"))))</f>
        <v/>
      </c>
    </row>
    <row r="122" ht="30" customHeight="1" spans="1:16" x14ac:dyDescent="0.25">
      <c r="A122" s="12"/>
      <c r="B122" s="12"/>
      <c r="C122" s="13"/>
      <c r="D122" s="13"/>
      <c r="E122" s="14"/>
      <c r="F122" s="15"/>
      <c r="G122" s="12"/>
      <c r="H122" s="12"/>
      <c r="I122" s="12"/>
      <c r="J122" s="12"/>
      <c r="K122" s="12"/>
      <c r="L122" s="16" t="str">
        <f>IF(COUNTA($A122:$K122)=0,"",IF(AND(ISNUMBER(E122),ISNUMBER(F122),N(F122)&gt;=0,N(F122)&lt;=1000),E122+F122/24,"n/a"))</f>
        <v/>
      </c>
      <c r="M122" s="17" t="str">
        <f>IF(COUNTA($A122:$K122)=0,"",IF(OR(NOT(ISNUMBER(L122)),NOT(ISNUMBER(Dashboard!$B$3))),"Check times",IF(AND(H122&lt;&gt;"Done",ROUND((Dashboard!$B$3-L122)*1440,0)&gt;0),"Late","OK")))</f>
        <v/>
      </c>
      <c r="N122" s="17" t="str">
        <f>IF(COUNTA($A122:$K122)=0,"",IF(G122="","",IF(SUMPRODUCT(--($A$2:$A$300=G122))&lt;&gt;1,"Check ID",IF(OR(NOT(ISNUMBER(L122)),NOT(ISNUMBER(INDEX($L$2:$L$300,SUMPRODUCT(($A$2:$A$300=G122)*(ROW($A$2:$A$300)-1)))))),"Check times",IF(ROUND((INDEX($L$2:$L$300,SUMPRODUCT(($A$2:$A$300=G122)*(ROW($A$2:$A$300)-1)))-E122)*1440,0)&gt;0,"Conflict","OK")))))</f>
        <v/>
      </c>
      <c r="O122" s="17" t="str">
        <f>IF(COUNTA($A122:$K122)=0,"",IF(K122="","",IF(SUMPRODUCT(--(Gates!$A$2:$A$50=K122))=0,"Check ID","OK")))</f>
        <v/>
      </c>
      <c r="P122" s="17" t="str">
        <f>IF(COUNTA($A122:$K122)=0,"",IF($A122="","Check ID",IF(SUMPRODUCT(--($A$2:$A$300=$A122))&gt;1,"Duplicate ID",IF(OR(NOT(OR(H122="Not started",H122="In progress",H122="Done",H122="Blocked")),NOT(OR(I122="Y",I122="N")),NOT(OR(J122="Y",J122="N")),K122=""),"Check inputs","OK"))))</f>
        <v/>
      </c>
    </row>
    <row r="123" ht="30" customHeight="1" spans="1:16" x14ac:dyDescent="0.25">
      <c r="A123" s="12"/>
      <c r="B123" s="12"/>
      <c r="C123" s="13"/>
      <c r="D123" s="13"/>
      <c r="E123" s="14"/>
      <c r="F123" s="15"/>
      <c r="G123" s="12"/>
      <c r="H123" s="12"/>
      <c r="I123" s="12"/>
      <c r="J123" s="12"/>
      <c r="K123" s="12"/>
      <c r="L123" s="16" t="str">
        <f>IF(COUNTA($A123:$K123)=0,"",IF(AND(ISNUMBER(E123),ISNUMBER(F123),N(F123)&gt;=0,N(F123)&lt;=1000),E123+F123/24,"n/a"))</f>
        <v/>
      </c>
      <c r="M123" s="17" t="str">
        <f>IF(COUNTA($A123:$K123)=0,"",IF(OR(NOT(ISNUMBER(L123)),NOT(ISNUMBER(Dashboard!$B$3))),"Check times",IF(AND(H123&lt;&gt;"Done",ROUND((Dashboard!$B$3-L123)*1440,0)&gt;0),"Late","OK")))</f>
        <v/>
      </c>
      <c r="N123" s="17" t="str">
        <f>IF(COUNTA($A123:$K123)=0,"",IF(G123="","",IF(SUMPRODUCT(--($A$2:$A$300=G123))&lt;&gt;1,"Check ID",IF(OR(NOT(ISNUMBER(L123)),NOT(ISNUMBER(INDEX($L$2:$L$300,SUMPRODUCT(($A$2:$A$300=G123)*(ROW($A$2:$A$300)-1)))))),"Check times",IF(ROUND((INDEX($L$2:$L$300,SUMPRODUCT(($A$2:$A$300=G123)*(ROW($A$2:$A$300)-1)))-E123)*1440,0)&gt;0,"Conflict","OK")))))</f>
        <v/>
      </c>
      <c r="O123" s="17" t="str">
        <f>IF(COUNTA($A123:$K123)=0,"",IF(K123="","",IF(SUMPRODUCT(--(Gates!$A$2:$A$50=K123))=0,"Check ID","OK")))</f>
        <v/>
      </c>
      <c r="P123" s="17" t="str">
        <f>IF(COUNTA($A123:$K123)=0,"",IF($A123="","Check ID",IF(SUMPRODUCT(--($A$2:$A$300=$A123))&gt;1,"Duplicate ID",IF(OR(NOT(OR(H123="Not started",H123="In progress",H123="Done",H123="Blocked")),NOT(OR(I123="Y",I123="N")),NOT(OR(J123="Y",J123="N")),K123=""),"Check inputs","OK"))))</f>
        <v/>
      </c>
    </row>
    <row r="124" ht="30" customHeight="1" spans="1:16" x14ac:dyDescent="0.25">
      <c r="A124" s="12"/>
      <c r="B124" s="12"/>
      <c r="C124" s="13"/>
      <c r="D124" s="13"/>
      <c r="E124" s="14"/>
      <c r="F124" s="15"/>
      <c r="G124" s="12"/>
      <c r="H124" s="12"/>
      <c r="I124" s="12"/>
      <c r="J124" s="12"/>
      <c r="K124" s="12"/>
      <c r="L124" s="16" t="str">
        <f>IF(COUNTA($A124:$K124)=0,"",IF(AND(ISNUMBER(E124),ISNUMBER(F124),N(F124)&gt;=0,N(F124)&lt;=1000),E124+F124/24,"n/a"))</f>
        <v/>
      </c>
      <c r="M124" s="17" t="str">
        <f>IF(COUNTA($A124:$K124)=0,"",IF(OR(NOT(ISNUMBER(L124)),NOT(ISNUMBER(Dashboard!$B$3))),"Check times",IF(AND(H124&lt;&gt;"Done",ROUND((Dashboard!$B$3-L124)*1440,0)&gt;0),"Late","OK")))</f>
        <v/>
      </c>
      <c r="N124" s="17" t="str">
        <f>IF(COUNTA($A124:$K124)=0,"",IF(G124="","",IF(SUMPRODUCT(--($A$2:$A$300=G124))&lt;&gt;1,"Check ID",IF(OR(NOT(ISNUMBER(L124)),NOT(ISNUMBER(INDEX($L$2:$L$300,SUMPRODUCT(($A$2:$A$300=G124)*(ROW($A$2:$A$300)-1)))))),"Check times",IF(ROUND((INDEX($L$2:$L$300,SUMPRODUCT(($A$2:$A$300=G124)*(ROW($A$2:$A$300)-1)))-E124)*1440,0)&gt;0,"Conflict","OK")))))</f>
        <v/>
      </c>
      <c r="O124" s="17" t="str">
        <f>IF(COUNTA($A124:$K124)=0,"",IF(K124="","",IF(SUMPRODUCT(--(Gates!$A$2:$A$50=K124))=0,"Check ID","OK")))</f>
        <v/>
      </c>
      <c r="P124" s="17" t="str">
        <f>IF(COUNTA($A124:$K124)=0,"",IF($A124="","Check ID",IF(SUMPRODUCT(--($A$2:$A$300=$A124))&gt;1,"Duplicate ID",IF(OR(NOT(OR(H124="Not started",H124="In progress",H124="Done",H124="Blocked")),NOT(OR(I124="Y",I124="N")),NOT(OR(J124="Y",J124="N")),K124=""),"Check inputs","OK"))))</f>
        <v/>
      </c>
    </row>
    <row r="125" ht="30" customHeight="1" spans="1:16" x14ac:dyDescent="0.25">
      <c r="A125" s="12"/>
      <c r="B125" s="12"/>
      <c r="C125" s="13"/>
      <c r="D125" s="13"/>
      <c r="E125" s="14"/>
      <c r="F125" s="15"/>
      <c r="G125" s="12"/>
      <c r="H125" s="12"/>
      <c r="I125" s="12"/>
      <c r="J125" s="12"/>
      <c r="K125" s="12"/>
      <c r="L125" s="16" t="str">
        <f>IF(COUNTA($A125:$K125)=0,"",IF(AND(ISNUMBER(E125),ISNUMBER(F125),N(F125)&gt;=0,N(F125)&lt;=1000),E125+F125/24,"n/a"))</f>
        <v/>
      </c>
      <c r="M125" s="17" t="str">
        <f>IF(COUNTA($A125:$K125)=0,"",IF(OR(NOT(ISNUMBER(L125)),NOT(ISNUMBER(Dashboard!$B$3))),"Check times",IF(AND(H125&lt;&gt;"Done",ROUND((Dashboard!$B$3-L125)*1440,0)&gt;0),"Late","OK")))</f>
        <v/>
      </c>
      <c r="N125" s="17" t="str">
        <f>IF(COUNTA($A125:$K125)=0,"",IF(G125="","",IF(SUMPRODUCT(--($A$2:$A$300=G125))&lt;&gt;1,"Check ID",IF(OR(NOT(ISNUMBER(L125)),NOT(ISNUMBER(INDEX($L$2:$L$300,SUMPRODUCT(($A$2:$A$300=G125)*(ROW($A$2:$A$300)-1)))))),"Check times",IF(ROUND((INDEX($L$2:$L$300,SUMPRODUCT(($A$2:$A$300=G125)*(ROW($A$2:$A$300)-1)))-E125)*1440,0)&gt;0,"Conflict","OK")))))</f>
        <v/>
      </c>
      <c r="O125" s="17" t="str">
        <f>IF(COUNTA($A125:$K125)=0,"",IF(K125="","",IF(SUMPRODUCT(--(Gates!$A$2:$A$50=K125))=0,"Check ID","OK")))</f>
        <v/>
      </c>
      <c r="P125" s="17" t="str">
        <f>IF(COUNTA($A125:$K125)=0,"",IF($A125="","Check ID",IF(SUMPRODUCT(--($A$2:$A$300=$A125))&gt;1,"Duplicate ID",IF(OR(NOT(OR(H125="Not started",H125="In progress",H125="Done",H125="Blocked")),NOT(OR(I125="Y",I125="N")),NOT(OR(J125="Y",J125="N")),K125=""),"Check inputs","OK"))))</f>
        <v/>
      </c>
    </row>
    <row r="126" ht="30" customHeight="1" spans="1:16" x14ac:dyDescent="0.25">
      <c r="A126" s="12"/>
      <c r="B126" s="12"/>
      <c r="C126" s="13"/>
      <c r="D126" s="13"/>
      <c r="E126" s="14"/>
      <c r="F126" s="15"/>
      <c r="G126" s="12"/>
      <c r="H126" s="12"/>
      <c r="I126" s="12"/>
      <c r="J126" s="12"/>
      <c r="K126" s="12"/>
      <c r="L126" s="16" t="str">
        <f>IF(COUNTA($A126:$K126)=0,"",IF(AND(ISNUMBER(E126),ISNUMBER(F126),N(F126)&gt;=0,N(F126)&lt;=1000),E126+F126/24,"n/a"))</f>
        <v/>
      </c>
      <c r="M126" s="17" t="str">
        <f>IF(COUNTA($A126:$K126)=0,"",IF(OR(NOT(ISNUMBER(L126)),NOT(ISNUMBER(Dashboard!$B$3))),"Check times",IF(AND(H126&lt;&gt;"Done",ROUND((Dashboard!$B$3-L126)*1440,0)&gt;0),"Late","OK")))</f>
        <v/>
      </c>
      <c r="N126" s="17" t="str">
        <f>IF(COUNTA($A126:$K126)=0,"",IF(G126="","",IF(SUMPRODUCT(--($A$2:$A$300=G126))&lt;&gt;1,"Check ID",IF(OR(NOT(ISNUMBER(L126)),NOT(ISNUMBER(INDEX($L$2:$L$300,SUMPRODUCT(($A$2:$A$300=G126)*(ROW($A$2:$A$300)-1)))))),"Check times",IF(ROUND((INDEX($L$2:$L$300,SUMPRODUCT(($A$2:$A$300=G126)*(ROW($A$2:$A$300)-1)))-E126)*1440,0)&gt;0,"Conflict","OK")))))</f>
        <v/>
      </c>
      <c r="O126" s="17" t="str">
        <f>IF(COUNTA($A126:$K126)=0,"",IF(K126="","",IF(SUMPRODUCT(--(Gates!$A$2:$A$50=K126))=0,"Check ID","OK")))</f>
        <v/>
      </c>
      <c r="P126" s="17" t="str">
        <f>IF(COUNTA($A126:$K126)=0,"",IF($A126="","Check ID",IF(SUMPRODUCT(--($A$2:$A$300=$A126))&gt;1,"Duplicate ID",IF(OR(NOT(OR(H126="Not started",H126="In progress",H126="Done",H126="Blocked")),NOT(OR(I126="Y",I126="N")),NOT(OR(J126="Y",J126="N")),K126=""),"Check inputs","OK"))))</f>
        <v/>
      </c>
    </row>
    <row r="127" ht="30" customHeight="1" spans="1:16" x14ac:dyDescent="0.25">
      <c r="A127" s="12"/>
      <c r="B127" s="12"/>
      <c r="C127" s="13"/>
      <c r="D127" s="13"/>
      <c r="E127" s="14"/>
      <c r="F127" s="15"/>
      <c r="G127" s="12"/>
      <c r="H127" s="12"/>
      <c r="I127" s="12"/>
      <c r="J127" s="12"/>
      <c r="K127" s="12"/>
      <c r="L127" s="16" t="str">
        <f>IF(COUNTA($A127:$K127)=0,"",IF(AND(ISNUMBER(E127),ISNUMBER(F127),N(F127)&gt;=0,N(F127)&lt;=1000),E127+F127/24,"n/a"))</f>
        <v/>
      </c>
      <c r="M127" s="17" t="str">
        <f>IF(COUNTA($A127:$K127)=0,"",IF(OR(NOT(ISNUMBER(L127)),NOT(ISNUMBER(Dashboard!$B$3))),"Check times",IF(AND(H127&lt;&gt;"Done",ROUND((Dashboard!$B$3-L127)*1440,0)&gt;0),"Late","OK")))</f>
        <v/>
      </c>
      <c r="N127" s="17" t="str">
        <f>IF(COUNTA($A127:$K127)=0,"",IF(G127="","",IF(SUMPRODUCT(--($A$2:$A$300=G127))&lt;&gt;1,"Check ID",IF(OR(NOT(ISNUMBER(L127)),NOT(ISNUMBER(INDEX($L$2:$L$300,SUMPRODUCT(($A$2:$A$300=G127)*(ROW($A$2:$A$300)-1)))))),"Check times",IF(ROUND((INDEX($L$2:$L$300,SUMPRODUCT(($A$2:$A$300=G127)*(ROW($A$2:$A$300)-1)))-E127)*1440,0)&gt;0,"Conflict","OK")))))</f>
        <v/>
      </c>
      <c r="O127" s="17" t="str">
        <f>IF(COUNTA($A127:$K127)=0,"",IF(K127="","",IF(SUMPRODUCT(--(Gates!$A$2:$A$50=K127))=0,"Check ID","OK")))</f>
        <v/>
      </c>
      <c r="P127" s="17" t="str">
        <f>IF(COUNTA($A127:$K127)=0,"",IF($A127="","Check ID",IF(SUMPRODUCT(--($A$2:$A$300=$A127))&gt;1,"Duplicate ID",IF(OR(NOT(OR(H127="Not started",H127="In progress",H127="Done",H127="Blocked")),NOT(OR(I127="Y",I127="N")),NOT(OR(J127="Y",J127="N")),K127=""),"Check inputs","OK"))))</f>
        <v/>
      </c>
    </row>
    <row r="128" ht="30" customHeight="1" spans="1:16" x14ac:dyDescent="0.25">
      <c r="A128" s="12"/>
      <c r="B128" s="12"/>
      <c r="C128" s="13"/>
      <c r="D128" s="13"/>
      <c r="E128" s="14"/>
      <c r="F128" s="15"/>
      <c r="G128" s="12"/>
      <c r="H128" s="12"/>
      <c r="I128" s="12"/>
      <c r="J128" s="12"/>
      <c r="K128" s="12"/>
      <c r="L128" s="16" t="str">
        <f>IF(COUNTA($A128:$K128)=0,"",IF(AND(ISNUMBER(E128),ISNUMBER(F128),N(F128)&gt;=0,N(F128)&lt;=1000),E128+F128/24,"n/a"))</f>
        <v/>
      </c>
      <c r="M128" s="17" t="str">
        <f>IF(COUNTA($A128:$K128)=0,"",IF(OR(NOT(ISNUMBER(L128)),NOT(ISNUMBER(Dashboard!$B$3))),"Check times",IF(AND(H128&lt;&gt;"Done",ROUND((Dashboard!$B$3-L128)*1440,0)&gt;0),"Late","OK")))</f>
        <v/>
      </c>
      <c r="N128" s="17" t="str">
        <f>IF(COUNTA($A128:$K128)=0,"",IF(G128="","",IF(SUMPRODUCT(--($A$2:$A$300=G128))&lt;&gt;1,"Check ID",IF(OR(NOT(ISNUMBER(L128)),NOT(ISNUMBER(INDEX($L$2:$L$300,SUMPRODUCT(($A$2:$A$300=G128)*(ROW($A$2:$A$300)-1)))))),"Check times",IF(ROUND((INDEX($L$2:$L$300,SUMPRODUCT(($A$2:$A$300=G128)*(ROW($A$2:$A$300)-1)))-E128)*1440,0)&gt;0,"Conflict","OK")))))</f>
        <v/>
      </c>
      <c r="O128" s="17" t="str">
        <f>IF(COUNTA($A128:$K128)=0,"",IF(K128="","",IF(SUMPRODUCT(--(Gates!$A$2:$A$50=K128))=0,"Check ID","OK")))</f>
        <v/>
      </c>
      <c r="P128" s="17" t="str">
        <f>IF(COUNTA($A128:$K128)=0,"",IF($A128="","Check ID",IF(SUMPRODUCT(--($A$2:$A$300=$A128))&gt;1,"Duplicate ID",IF(OR(NOT(OR(H128="Not started",H128="In progress",H128="Done",H128="Blocked")),NOT(OR(I128="Y",I128="N")),NOT(OR(J128="Y",J128="N")),K128=""),"Check inputs","OK"))))</f>
        <v/>
      </c>
    </row>
    <row r="129" ht="30" customHeight="1" spans="1:16" x14ac:dyDescent="0.25">
      <c r="A129" s="12"/>
      <c r="B129" s="12"/>
      <c r="C129" s="13"/>
      <c r="D129" s="13"/>
      <c r="E129" s="14"/>
      <c r="F129" s="15"/>
      <c r="G129" s="12"/>
      <c r="H129" s="12"/>
      <c r="I129" s="12"/>
      <c r="J129" s="12"/>
      <c r="K129" s="12"/>
      <c r="L129" s="16" t="str">
        <f>IF(COUNTA($A129:$K129)=0,"",IF(AND(ISNUMBER(E129),ISNUMBER(F129),N(F129)&gt;=0,N(F129)&lt;=1000),E129+F129/24,"n/a"))</f>
        <v/>
      </c>
      <c r="M129" s="17" t="str">
        <f>IF(COUNTA($A129:$K129)=0,"",IF(OR(NOT(ISNUMBER(L129)),NOT(ISNUMBER(Dashboard!$B$3))),"Check times",IF(AND(H129&lt;&gt;"Done",ROUND((Dashboard!$B$3-L129)*1440,0)&gt;0),"Late","OK")))</f>
        <v/>
      </c>
      <c r="N129" s="17" t="str">
        <f>IF(COUNTA($A129:$K129)=0,"",IF(G129="","",IF(SUMPRODUCT(--($A$2:$A$300=G129))&lt;&gt;1,"Check ID",IF(OR(NOT(ISNUMBER(L129)),NOT(ISNUMBER(INDEX($L$2:$L$300,SUMPRODUCT(($A$2:$A$300=G129)*(ROW($A$2:$A$300)-1)))))),"Check times",IF(ROUND((INDEX($L$2:$L$300,SUMPRODUCT(($A$2:$A$300=G129)*(ROW($A$2:$A$300)-1)))-E129)*1440,0)&gt;0,"Conflict","OK")))))</f>
        <v/>
      </c>
      <c r="O129" s="17" t="str">
        <f>IF(COUNTA($A129:$K129)=0,"",IF(K129="","",IF(SUMPRODUCT(--(Gates!$A$2:$A$50=K129))=0,"Check ID","OK")))</f>
        <v/>
      </c>
      <c r="P129" s="17" t="str">
        <f>IF(COUNTA($A129:$K129)=0,"",IF($A129="","Check ID",IF(SUMPRODUCT(--($A$2:$A$300=$A129))&gt;1,"Duplicate ID",IF(OR(NOT(OR(H129="Not started",H129="In progress",H129="Done",H129="Blocked")),NOT(OR(I129="Y",I129="N")),NOT(OR(J129="Y",J129="N")),K129=""),"Check inputs","OK"))))</f>
        <v/>
      </c>
    </row>
    <row r="130" ht="30" customHeight="1" spans="1:16" x14ac:dyDescent="0.25">
      <c r="A130" s="12"/>
      <c r="B130" s="12"/>
      <c r="C130" s="13"/>
      <c r="D130" s="13"/>
      <c r="E130" s="14"/>
      <c r="F130" s="15"/>
      <c r="G130" s="12"/>
      <c r="H130" s="12"/>
      <c r="I130" s="12"/>
      <c r="J130" s="12"/>
      <c r="K130" s="12"/>
      <c r="L130" s="16" t="str">
        <f>IF(COUNTA($A130:$K130)=0,"",IF(AND(ISNUMBER(E130),ISNUMBER(F130),N(F130)&gt;=0,N(F130)&lt;=1000),E130+F130/24,"n/a"))</f>
        <v/>
      </c>
      <c r="M130" s="17" t="str">
        <f>IF(COUNTA($A130:$K130)=0,"",IF(OR(NOT(ISNUMBER(L130)),NOT(ISNUMBER(Dashboard!$B$3))),"Check times",IF(AND(H130&lt;&gt;"Done",ROUND((Dashboard!$B$3-L130)*1440,0)&gt;0),"Late","OK")))</f>
        <v/>
      </c>
      <c r="N130" s="17" t="str">
        <f>IF(COUNTA($A130:$K130)=0,"",IF(G130="","",IF(SUMPRODUCT(--($A$2:$A$300=G130))&lt;&gt;1,"Check ID",IF(OR(NOT(ISNUMBER(L130)),NOT(ISNUMBER(INDEX($L$2:$L$300,SUMPRODUCT(($A$2:$A$300=G130)*(ROW($A$2:$A$300)-1)))))),"Check times",IF(ROUND((INDEX($L$2:$L$300,SUMPRODUCT(($A$2:$A$300=G130)*(ROW($A$2:$A$300)-1)))-E130)*1440,0)&gt;0,"Conflict","OK")))))</f>
        <v/>
      </c>
      <c r="O130" s="17" t="str">
        <f>IF(COUNTA($A130:$K130)=0,"",IF(K130="","",IF(SUMPRODUCT(--(Gates!$A$2:$A$50=K130))=0,"Check ID","OK")))</f>
        <v/>
      </c>
      <c r="P130" s="17" t="str">
        <f>IF(COUNTA($A130:$K130)=0,"",IF($A130="","Check ID",IF(SUMPRODUCT(--($A$2:$A$300=$A130))&gt;1,"Duplicate ID",IF(OR(NOT(OR(H130="Not started",H130="In progress",H130="Done",H130="Blocked")),NOT(OR(I130="Y",I130="N")),NOT(OR(J130="Y",J130="N")),K130=""),"Check inputs","OK"))))</f>
        <v/>
      </c>
    </row>
    <row r="131" ht="30" customHeight="1" spans="1:16" x14ac:dyDescent="0.25">
      <c r="A131" s="12"/>
      <c r="B131" s="12"/>
      <c r="C131" s="13"/>
      <c r="D131" s="13"/>
      <c r="E131" s="14"/>
      <c r="F131" s="15"/>
      <c r="G131" s="12"/>
      <c r="H131" s="12"/>
      <c r="I131" s="12"/>
      <c r="J131" s="12"/>
      <c r="K131" s="12"/>
      <c r="L131" s="16" t="str">
        <f>IF(COUNTA($A131:$K131)=0,"",IF(AND(ISNUMBER(E131),ISNUMBER(F131),N(F131)&gt;=0,N(F131)&lt;=1000),E131+F131/24,"n/a"))</f>
        <v/>
      </c>
      <c r="M131" s="17" t="str">
        <f>IF(COUNTA($A131:$K131)=0,"",IF(OR(NOT(ISNUMBER(L131)),NOT(ISNUMBER(Dashboard!$B$3))),"Check times",IF(AND(H131&lt;&gt;"Done",ROUND((Dashboard!$B$3-L131)*1440,0)&gt;0),"Late","OK")))</f>
        <v/>
      </c>
      <c r="N131" s="17" t="str">
        <f>IF(COUNTA($A131:$K131)=0,"",IF(G131="","",IF(SUMPRODUCT(--($A$2:$A$300=G131))&lt;&gt;1,"Check ID",IF(OR(NOT(ISNUMBER(L131)),NOT(ISNUMBER(INDEX($L$2:$L$300,SUMPRODUCT(($A$2:$A$300=G131)*(ROW($A$2:$A$300)-1)))))),"Check times",IF(ROUND((INDEX($L$2:$L$300,SUMPRODUCT(($A$2:$A$300=G131)*(ROW($A$2:$A$300)-1)))-E131)*1440,0)&gt;0,"Conflict","OK")))))</f>
        <v/>
      </c>
      <c r="O131" s="17" t="str">
        <f>IF(COUNTA($A131:$K131)=0,"",IF(K131="","",IF(SUMPRODUCT(--(Gates!$A$2:$A$50=K131))=0,"Check ID","OK")))</f>
        <v/>
      </c>
      <c r="P131" s="17" t="str">
        <f>IF(COUNTA($A131:$K131)=0,"",IF($A131="","Check ID",IF(SUMPRODUCT(--($A$2:$A$300=$A131))&gt;1,"Duplicate ID",IF(OR(NOT(OR(H131="Not started",H131="In progress",H131="Done",H131="Blocked")),NOT(OR(I131="Y",I131="N")),NOT(OR(J131="Y",J131="N")),K131=""),"Check inputs","OK"))))</f>
        <v/>
      </c>
    </row>
    <row r="132" ht="30" customHeight="1" spans="1:16" x14ac:dyDescent="0.25">
      <c r="A132" s="12"/>
      <c r="B132" s="12"/>
      <c r="C132" s="13"/>
      <c r="D132" s="13"/>
      <c r="E132" s="14"/>
      <c r="F132" s="15"/>
      <c r="G132" s="12"/>
      <c r="H132" s="12"/>
      <c r="I132" s="12"/>
      <c r="J132" s="12"/>
      <c r="K132" s="12"/>
      <c r="L132" s="16" t="str">
        <f>IF(COUNTA($A132:$K132)=0,"",IF(AND(ISNUMBER(E132),ISNUMBER(F132),N(F132)&gt;=0,N(F132)&lt;=1000),E132+F132/24,"n/a"))</f>
        <v/>
      </c>
      <c r="M132" s="17" t="str">
        <f>IF(COUNTA($A132:$K132)=0,"",IF(OR(NOT(ISNUMBER(L132)),NOT(ISNUMBER(Dashboard!$B$3))),"Check times",IF(AND(H132&lt;&gt;"Done",ROUND((Dashboard!$B$3-L132)*1440,0)&gt;0),"Late","OK")))</f>
        <v/>
      </c>
      <c r="N132" s="17" t="str">
        <f>IF(COUNTA($A132:$K132)=0,"",IF(G132="","",IF(SUMPRODUCT(--($A$2:$A$300=G132))&lt;&gt;1,"Check ID",IF(OR(NOT(ISNUMBER(L132)),NOT(ISNUMBER(INDEX($L$2:$L$300,SUMPRODUCT(($A$2:$A$300=G132)*(ROW($A$2:$A$300)-1)))))),"Check times",IF(ROUND((INDEX($L$2:$L$300,SUMPRODUCT(($A$2:$A$300=G132)*(ROW($A$2:$A$300)-1)))-E132)*1440,0)&gt;0,"Conflict","OK")))))</f>
        <v/>
      </c>
      <c r="O132" s="17" t="str">
        <f>IF(COUNTA($A132:$K132)=0,"",IF(K132="","",IF(SUMPRODUCT(--(Gates!$A$2:$A$50=K132))=0,"Check ID","OK")))</f>
        <v/>
      </c>
      <c r="P132" s="17" t="str">
        <f>IF(COUNTA($A132:$K132)=0,"",IF($A132="","Check ID",IF(SUMPRODUCT(--($A$2:$A$300=$A132))&gt;1,"Duplicate ID",IF(OR(NOT(OR(H132="Not started",H132="In progress",H132="Done",H132="Blocked")),NOT(OR(I132="Y",I132="N")),NOT(OR(J132="Y",J132="N")),K132=""),"Check inputs","OK"))))</f>
        <v/>
      </c>
    </row>
    <row r="133" ht="30" customHeight="1" spans="1:16" x14ac:dyDescent="0.25">
      <c r="A133" s="12"/>
      <c r="B133" s="12"/>
      <c r="C133" s="13"/>
      <c r="D133" s="13"/>
      <c r="E133" s="14"/>
      <c r="F133" s="15"/>
      <c r="G133" s="12"/>
      <c r="H133" s="12"/>
      <c r="I133" s="12"/>
      <c r="J133" s="12"/>
      <c r="K133" s="12"/>
      <c r="L133" s="16" t="str">
        <f>IF(COUNTA($A133:$K133)=0,"",IF(AND(ISNUMBER(E133),ISNUMBER(F133),N(F133)&gt;=0,N(F133)&lt;=1000),E133+F133/24,"n/a"))</f>
        <v/>
      </c>
      <c r="M133" s="17" t="str">
        <f>IF(COUNTA($A133:$K133)=0,"",IF(OR(NOT(ISNUMBER(L133)),NOT(ISNUMBER(Dashboard!$B$3))),"Check times",IF(AND(H133&lt;&gt;"Done",ROUND((Dashboard!$B$3-L133)*1440,0)&gt;0),"Late","OK")))</f>
        <v/>
      </c>
      <c r="N133" s="17" t="str">
        <f>IF(COUNTA($A133:$K133)=0,"",IF(G133="","",IF(SUMPRODUCT(--($A$2:$A$300=G133))&lt;&gt;1,"Check ID",IF(OR(NOT(ISNUMBER(L133)),NOT(ISNUMBER(INDEX($L$2:$L$300,SUMPRODUCT(($A$2:$A$300=G133)*(ROW($A$2:$A$300)-1)))))),"Check times",IF(ROUND((INDEX($L$2:$L$300,SUMPRODUCT(($A$2:$A$300=G133)*(ROW($A$2:$A$300)-1)))-E133)*1440,0)&gt;0,"Conflict","OK")))))</f>
        <v/>
      </c>
      <c r="O133" s="17" t="str">
        <f>IF(COUNTA($A133:$K133)=0,"",IF(K133="","",IF(SUMPRODUCT(--(Gates!$A$2:$A$50=K133))=0,"Check ID","OK")))</f>
        <v/>
      </c>
      <c r="P133" s="17" t="str">
        <f>IF(COUNTA($A133:$K133)=0,"",IF($A133="","Check ID",IF(SUMPRODUCT(--($A$2:$A$300=$A133))&gt;1,"Duplicate ID",IF(OR(NOT(OR(H133="Not started",H133="In progress",H133="Done",H133="Blocked")),NOT(OR(I133="Y",I133="N")),NOT(OR(J133="Y",J133="N")),K133=""),"Check inputs","OK"))))</f>
        <v/>
      </c>
    </row>
    <row r="134" ht="30" customHeight="1" spans="1:16" x14ac:dyDescent="0.25">
      <c r="A134" s="12"/>
      <c r="B134" s="12"/>
      <c r="C134" s="13"/>
      <c r="D134" s="13"/>
      <c r="E134" s="14"/>
      <c r="F134" s="15"/>
      <c r="G134" s="12"/>
      <c r="H134" s="12"/>
      <c r="I134" s="12"/>
      <c r="J134" s="12"/>
      <c r="K134" s="12"/>
      <c r="L134" s="16" t="str">
        <f>IF(COUNTA($A134:$K134)=0,"",IF(AND(ISNUMBER(E134),ISNUMBER(F134),N(F134)&gt;=0,N(F134)&lt;=1000),E134+F134/24,"n/a"))</f>
        <v/>
      </c>
      <c r="M134" s="17" t="str">
        <f>IF(COUNTA($A134:$K134)=0,"",IF(OR(NOT(ISNUMBER(L134)),NOT(ISNUMBER(Dashboard!$B$3))),"Check times",IF(AND(H134&lt;&gt;"Done",ROUND((Dashboard!$B$3-L134)*1440,0)&gt;0),"Late","OK")))</f>
        <v/>
      </c>
      <c r="N134" s="17" t="str">
        <f>IF(COUNTA($A134:$K134)=0,"",IF(G134="","",IF(SUMPRODUCT(--($A$2:$A$300=G134))&lt;&gt;1,"Check ID",IF(OR(NOT(ISNUMBER(L134)),NOT(ISNUMBER(INDEX($L$2:$L$300,SUMPRODUCT(($A$2:$A$300=G134)*(ROW($A$2:$A$300)-1)))))),"Check times",IF(ROUND((INDEX($L$2:$L$300,SUMPRODUCT(($A$2:$A$300=G134)*(ROW($A$2:$A$300)-1)))-E134)*1440,0)&gt;0,"Conflict","OK")))))</f>
        <v/>
      </c>
      <c r="O134" s="17" t="str">
        <f>IF(COUNTA($A134:$K134)=0,"",IF(K134="","",IF(SUMPRODUCT(--(Gates!$A$2:$A$50=K134))=0,"Check ID","OK")))</f>
        <v/>
      </c>
      <c r="P134" s="17" t="str">
        <f>IF(COUNTA($A134:$K134)=0,"",IF($A134="","Check ID",IF(SUMPRODUCT(--($A$2:$A$300=$A134))&gt;1,"Duplicate ID",IF(OR(NOT(OR(H134="Not started",H134="In progress",H134="Done",H134="Blocked")),NOT(OR(I134="Y",I134="N")),NOT(OR(J134="Y",J134="N")),K134=""),"Check inputs","OK"))))</f>
        <v/>
      </c>
    </row>
    <row r="135" ht="30" customHeight="1" spans="1:16" x14ac:dyDescent="0.25">
      <c r="A135" s="12"/>
      <c r="B135" s="12"/>
      <c r="C135" s="13"/>
      <c r="D135" s="13"/>
      <c r="E135" s="14"/>
      <c r="F135" s="15"/>
      <c r="G135" s="12"/>
      <c r="H135" s="12"/>
      <c r="I135" s="12"/>
      <c r="J135" s="12"/>
      <c r="K135" s="12"/>
      <c r="L135" s="16" t="str">
        <f>IF(COUNTA($A135:$K135)=0,"",IF(AND(ISNUMBER(E135),ISNUMBER(F135),N(F135)&gt;=0,N(F135)&lt;=1000),E135+F135/24,"n/a"))</f>
        <v/>
      </c>
      <c r="M135" s="17" t="str">
        <f>IF(COUNTA($A135:$K135)=0,"",IF(OR(NOT(ISNUMBER(L135)),NOT(ISNUMBER(Dashboard!$B$3))),"Check times",IF(AND(H135&lt;&gt;"Done",ROUND((Dashboard!$B$3-L135)*1440,0)&gt;0),"Late","OK")))</f>
        <v/>
      </c>
      <c r="N135" s="17" t="str">
        <f>IF(COUNTA($A135:$K135)=0,"",IF(G135="","",IF(SUMPRODUCT(--($A$2:$A$300=G135))&lt;&gt;1,"Check ID",IF(OR(NOT(ISNUMBER(L135)),NOT(ISNUMBER(INDEX($L$2:$L$300,SUMPRODUCT(($A$2:$A$300=G135)*(ROW($A$2:$A$300)-1)))))),"Check times",IF(ROUND((INDEX($L$2:$L$300,SUMPRODUCT(($A$2:$A$300=G135)*(ROW($A$2:$A$300)-1)))-E135)*1440,0)&gt;0,"Conflict","OK")))))</f>
        <v/>
      </c>
      <c r="O135" s="17" t="str">
        <f>IF(COUNTA($A135:$K135)=0,"",IF(K135="","",IF(SUMPRODUCT(--(Gates!$A$2:$A$50=K135))=0,"Check ID","OK")))</f>
        <v/>
      </c>
      <c r="P135" s="17" t="str">
        <f>IF(COUNTA($A135:$K135)=0,"",IF($A135="","Check ID",IF(SUMPRODUCT(--($A$2:$A$300=$A135))&gt;1,"Duplicate ID",IF(OR(NOT(OR(H135="Not started",H135="In progress",H135="Done",H135="Blocked")),NOT(OR(I135="Y",I135="N")),NOT(OR(J135="Y",J135="N")),K135=""),"Check inputs","OK"))))</f>
        <v/>
      </c>
    </row>
    <row r="136" ht="30" customHeight="1" spans="1:16" x14ac:dyDescent="0.25">
      <c r="A136" s="12"/>
      <c r="B136" s="12"/>
      <c r="C136" s="13"/>
      <c r="D136" s="13"/>
      <c r="E136" s="14"/>
      <c r="F136" s="15"/>
      <c r="G136" s="12"/>
      <c r="H136" s="12"/>
      <c r="I136" s="12"/>
      <c r="J136" s="12"/>
      <c r="K136" s="12"/>
      <c r="L136" s="16" t="str">
        <f>IF(COUNTA($A136:$K136)=0,"",IF(AND(ISNUMBER(E136),ISNUMBER(F136),N(F136)&gt;=0,N(F136)&lt;=1000),E136+F136/24,"n/a"))</f>
        <v/>
      </c>
      <c r="M136" s="17" t="str">
        <f>IF(COUNTA($A136:$K136)=0,"",IF(OR(NOT(ISNUMBER(L136)),NOT(ISNUMBER(Dashboard!$B$3))),"Check times",IF(AND(H136&lt;&gt;"Done",ROUND((Dashboard!$B$3-L136)*1440,0)&gt;0),"Late","OK")))</f>
        <v/>
      </c>
      <c r="N136" s="17" t="str">
        <f>IF(COUNTA($A136:$K136)=0,"",IF(G136="","",IF(SUMPRODUCT(--($A$2:$A$300=G136))&lt;&gt;1,"Check ID",IF(OR(NOT(ISNUMBER(L136)),NOT(ISNUMBER(INDEX($L$2:$L$300,SUMPRODUCT(($A$2:$A$300=G136)*(ROW($A$2:$A$300)-1)))))),"Check times",IF(ROUND((INDEX($L$2:$L$300,SUMPRODUCT(($A$2:$A$300=G136)*(ROW($A$2:$A$300)-1)))-E136)*1440,0)&gt;0,"Conflict","OK")))))</f>
        <v/>
      </c>
      <c r="O136" s="17" t="str">
        <f>IF(COUNTA($A136:$K136)=0,"",IF(K136="","",IF(SUMPRODUCT(--(Gates!$A$2:$A$50=K136))=0,"Check ID","OK")))</f>
        <v/>
      </c>
      <c r="P136" s="17" t="str">
        <f>IF(COUNTA($A136:$K136)=0,"",IF($A136="","Check ID",IF(SUMPRODUCT(--($A$2:$A$300=$A136))&gt;1,"Duplicate ID",IF(OR(NOT(OR(H136="Not started",H136="In progress",H136="Done",H136="Blocked")),NOT(OR(I136="Y",I136="N")),NOT(OR(J136="Y",J136="N")),K136=""),"Check inputs","OK"))))</f>
        <v/>
      </c>
    </row>
    <row r="137" ht="30" customHeight="1" spans="1:16" x14ac:dyDescent="0.25">
      <c r="A137" s="12"/>
      <c r="B137" s="12"/>
      <c r="C137" s="13"/>
      <c r="D137" s="13"/>
      <c r="E137" s="14"/>
      <c r="F137" s="15"/>
      <c r="G137" s="12"/>
      <c r="H137" s="12"/>
      <c r="I137" s="12"/>
      <c r="J137" s="12"/>
      <c r="K137" s="12"/>
      <c r="L137" s="16" t="str">
        <f>IF(COUNTA($A137:$K137)=0,"",IF(AND(ISNUMBER(E137),ISNUMBER(F137),N(F137)&gt;=0,N(F137)&lt;=1000),E137+F137/24,"n/a"))</f>
        <v/>
      </c>
      <c r="M137" s="17" t="str">
        <f>IF(COUNTA($A137:$K137)=0,"",IF(OR(NOT(ISNUMBER(L137)),NOT(ISNUMBER(Dashboard!$B$3))),"Check times",IF(AND(H137&lt;&gt;"Done",ROUND((Dashboard!$B$3-L137)*1440,0)&gt;0),"Late","OK")))</f>
        <v/>
      </c>
      <c r="N137" s="17" t="str">
        <f>IF(COUNTA($A137:$K137)=0,"",IF(G137="","",IF(SUMPRODUCT(--($A$2:$A$300=G137))&lt;&gt;1,"Check ID",IF(OR(NOT(ISNUMBER(L137)),NOT(ISNUMBER(INDEX($L$2:$L$300,SUMPRODUCT(($A$2:$A$300=G137)*(ROW($A$2:$A$300)-1)))))),"Check times",IF(ROUND((INDEX($L$2:$L$300,SUMPRODUCT(($A$2:$A$300=G137)*(ROW($A$2:$A$300)-1)))-E137)*1440,0)&gt;0,"Conflict","OK")))))</f>
        <v/>
      </c>
      <c r="O137" s="17" t="str">
        <f>IF(COUNTA($A137:$K137)=0,"",IF(K137="","",IF(SUMPRODUCT(--(Gates!$A$2:$A$50=K137))=0,"Check ID","OK")))</f>
        <v/>
      </c>
      <c r="P137" s="17" t="str">
        <f>IF(COUNTA($A137:$K137)=0,"",IF($A137="","Check ID",IF(SUMPRODUCT(--($A$2:$A$300=$A137))&gt;1,"Duplicate ID",IF(OR(NOT(OR(H137="Not started",H137="In progress",H137="Done",H137="Blocked")),NOT(OR(I137="Y",I137="N")),NOT(OR(J137="Y",J137="N")),K137=""),"Check inputs","OK"))))</f>
        <v/>
      </c>
    </row>
    <row r="138" ht="30" customHeight="1" spans="1:16" x14ac:dyDescent="0.25">
      <c r="A138" s="12"/>
      <c r="B138" s="12"/>
      <c r="C138" s="13"/>
      <c r="D138" s="13"/>
      <c r="E138" s="14"/>
      <c r="F138" s="15"/>
      <c r="G138" s="12"/>
      <c r="H138" s="12"/>
      <c r="I138" s="12"/>
      <c r="J138" s="12"/>
      <c r="K138" s="12"/>
      <c r="L138" s="16" t="str">
        <f>IF(COUNTA($A138:$K138)=0,"",IF(AND(ISNUMBER(E138),ISNUMBER(F138),N(F138)&gt;=0,N(F138)&lt;=1000),E138+F138/24,"n/a"))</f>
        <v/>
      </c>
      <c r="M138" s="17" t="str">
        <f>IF(COUNTA($A138:$K138)=0,"",IF(OR(NOT(ISNUMBER(L138)),NOT(ISNUMBER(Dashboard!$B$3))),"Check times",IF(AND(H138&lt;&gt;"Done",ROUND((Dashboard!$B$3-L138)*1440,0)&gt;0),"Late","OK")))</f>
        <v/>
      </c>
      <c r="N138" s="17" t="str">
        <f>IF(COUNTA($A138:$K138)=0,"",IF(G138="","",IF(SUMPRODUCT(--($A$2:$A$300=G138))&lt;&gt;1,"Check ID",IF(OR(NOT(ISNUMBER(L138)),NOT(ISNUMBER(INDEX($L$2:$L$300,SUMPRODUCT(($A$2:$A$300=G138)*(ROW($A$2:$A$300)-1)))))),"Check times",IF(ROUND((INDEX($L$2:$L$300,SUMPRODUCT(($A$2:$A$300=G138)*(ROW($A$2:$A$300)-1)))-E138)*1440,0)&gt;0,"Conflict","OK")))))</f>
        <v/>
      </c>
      <c r="O138" s="17" t="str">
        <f>IF(COUNTA($A138:$K138)=0,"",IF(K138="","",IF(SUMPRODUCT(--(Gates!$A$2:$A$50=K138))=0,"Check ID","OK")))</f>
        <v/>
      </c>
      <c r="P138" s="17" t="str">
        <f>IF(COUNTA($A138:$K138)=0,"",IF($A138="","Check ID",IF(SUMPRODUCT(--($A$2:$A$300=$A138))&gt;1,"Duplicate ID",IF(OR(NOT(OR(H138="Not started",H138="In progress",H138="Done",H138="Blocked")),NOT(OR(I138="Y",I138="N")),NOT(OR(J138="Y",J138="N")),K138=""),"Check inputs","OK"))))</f>
        <v/>
      </c>
    </row>
    <row r="139" ht="30" customHeight="1" spans="1:16" x14ac:dyDescent="0.25">
      <c r="A139" s="12"/>
      <c r="B139" s="12"/>
      <c r="C139" s="13"/>
      <c r="D139" s="13"/>
      <c r="E139" s="14"/>
      <c r="F139" s="15"/>
      <c r="G139" s="12"/>
      <c r="H139" s="12"/>
      <c r="I139" s="12"/>
      <c r="J139" s="12"/>
      <c r="K139" s="12"/>
      <c r="L139" s="16" t="str">
        <f>IF(COUNTA($A139:$K139)=0,"",IF(AND(ISNUMBER(E139),ISNUMBER(F139),N(F139)&gt;=0,N(F139)&lt;=1000),E139+F139/24,"n/a"))</f>
        <v/>
      </c>
      <c r="M139" s="17" t="str">
        <f>IF(COUNTA($A139:$K139)=0,"",IF(OR(NOT(ISNUMBER(L139)),NOT(ISNUMBER(Dashboard!$B$3))),"Check times",IF(AND(H139&lt;&gt;"Done",ROUND((Dashboard!$B$3-L139)*1440,0)&gt;0),"Late","OK")))</f>
        <v/>
      </c>
      <c r="N139" s="17" t="str">
        <f>IF(COUNTA($A139:$K139)=0,"",IF(G139="","",IF(SUMPRODUCT(--($A$2:$A$300=G139))&lt;&gt;1,"Check ID",IF(OR(NOT(ISNUMBER(L139)),NOT(ISNUMBER(INDEX($L$2:$L$300,SUMPRODUCT(($A$2:$A$300=G139)*(ROW($A$2:$A$300)-1)))))),"Check times",IF(ROUND((INDEX($L$2:$L$300,SUMPRODUCT(($A$2:$A$300=G139)*(ROW($A$2:$A$300)-1)))-E139)*1440,0)&gt;0,"Conflict","OK")))))</f>
        <v/>
      </c>
      <c r="O139" s="17" t="str">
        <f>IF(COUNTA($A139:$K139)=0,"",IF(K139="","",IF(SUMPRODUCT(--(Gates!$A$2:$A$50=K139))=0,"Check ID","OK")))</f>
        <v/>
      </c>
      <c r="P139" s="17" t="str">
        <f>IF(COUNTA($A139:$K139)=0,"",IF($A139="","Check ID",IF(SUMPRODUCT(--($A$2:$A$300=$A139))&gt;1,"Duplicate ID",IF(OR(NOT(OR(H139="Not started",H139="In progress",H139="Done",H139="Blocked")),NOT(OR(I139="Y",I139="N")),NOT(OR(J139="Y",J139="N")),K139=""),"Check inputs","OK"))))</f>
        <v/>
      </c>
    </row>
    <row r="140" ht="30" customHeight="1" spans="1:16" x14ac:dyDescent="0.25">
      <c r="A140" s="12"/>
      <c r="B140" s="12"/>
      <c r="C140" s="13"/>
      <c r="D140" s="13"/>
      <c r="E140" s="14"/>
      <c r="F140" s="15"/>
      <c r="G140" s="12"/>
      <c r="H140" s="12"/>
      <c r="I140" s="12"/>
      <c r="J140" s="12"/>
      <c r="K140" s="12"/>
      <c r="L140" s="16" t="str">
        <f>IF(COUNTA($A140:$K140)=0,"",IF(AND(ISNUMBER(E140),ISNUMBER(F140),N(F140)&gt;=0,N(F140)&lt;=1000),E140+F140/24,"n/a"))</f>
        <v/>
      </c>
      <c r="M140" s="17" t="str">
        <f>IF(COUNTA($A140:$K140)=0,"",IF(OR(NOT(ISNUMBER(L140)),NOT(ISNUMBER(Dashboard!$B$3))),"Check times",IF(AND(H140&lt;&gt;"Done",ROUND((Dashboard!$B$3-L140)*1440,0)&gt;0),"Late","OK")))</f>
        <v/>
      </c>
      <c r="N140" s="17" t="str">
        <f>IF(COUNTA($A140:$K140)=0,"",IF(G140="","",IF(SUMPRODUCT(--($A$2:$A$300=G140))&lt;&gt;1,"Check ID",IF(OR(NOT(ISNUMBER(L140)),NOT(ISNUMBER(INDEX($L$2:$L$300,SUMPRODUCT(($A$2:$A$300=G140)*(ROW($A$2:$A$300)-1)))))),"Check times",IF(ROUND((INDEX($L$2:$L$300,SUMPRODUCT(($A$2:$A$300=G140)*(ROW($A$2:$A$300)-1)))-E140)*1440,0)&gt;0,"Conflict","OK")))))</f>
        <v/>
      </c>
      <c r="O140" s="17" t="str">
        <f>IF(COUNTA($A140:$K140)=0,"",IF(K140="","",IF(SUMPRODUCT(--(Gates!$A$2:$A$50=K140))=0,"Check ID","OK")))</f>
        <v/>
      </c>
      <c r="P140" s="17" t="str">
        <f>IF(COUNTA($A140:$K140)=0,"",IF($A140="","Check ID",IF(SUMPRODUCT(--($A$2:$A$300=$A140))&gt;1,"Duplicate ID",IF(OR(NOT(OR(H140="Not started",H140="In progress",H140="Done",H140="Blocked")),NOT(OR(I140="Y",I140="N")),NOT(OR(J140="Y",J140="N")),K140=""),"Check inputs","OK"))))</f>
        <v/>
      </c>
    </row>
    <row r="141" ht="30" customHeight="1" spans="1:16" x14ac:dyDescent="0.25">
      <c r="A141" s="12"/>
      <c r="B141" s="12"/>
      <c r="C141" s="13"/>
      <c r="D141" s="13"/>
      <c r="E141" s="14"/>
      <c r="F141" s="15"/>
      <c r="G141" s="12"/>
      <c r="H141" s="12"/>
      <c r="I141" s="12"/>
      <c r="J141" s="12"/>
      <c r="K141" s="12"/>
      <c r="L141" s="16" t="str">
        <f>IF(COUNTA($A141:$K141)=0,"",IF(AND(ISNUMBER(E141),ISNUMBER(F141),N(F141)&gt;=0,N(F141)&lt;=1000),E141+F141/24,"n/a"))</f>
        <v/>
      </c>
      <c r="M141" s="17" t="str">
        <f>IF(COUNTA($A141:$K141)=0,"",IF(OR(NOT(ISNUMBER(L141)),NOT(ISNUMBER(Dashboard!$B$3))),"Check times",IF(AND(H141&lt;&gt;"Done",ROUND((Dashboard!$B$3-L141)*1440,0)&gt;0),"Late","OK")))</f>
        <v/>
      </c>
      <c r="N141" s="17" t="str">
        <f>IF(COUNTA($A141:$K141)=0,"",IF(G141="","",IF(SUMPRODUCT(--($A$2:$A$300=G141))&lt;&gt;1,"Check ID",IF(OR(NOT(ISNUMBER(L141)),NOT(ISNUMBER(INDEX($L$2:$L$300,SUMPRODUCT(($A$2:$A$300=G141)*(ROW($A$2:$A$300)-1)))))),"Check times",IF(ROUND((INDEX($L$2:$L$300,SUMPRODUCT(($A$2:$A$300=G141)*(ROW($A$2:$A$300)-1)))-E141)*1440,0)&gt;0,"Conflict","OK")))))</f>
        <v/>
      </c>
      <c r="O141" s="17" t="str">
        <f>IF(COUNTA($A141:$K141)=0,"",IF(K141="","",IF(SUMPRODUCT(--(Gates!$A$2:$A$50=K141))=0,"Check ID","OK")))</f>
        <v/>
      </c>
      <c r="P141" s="17" t="str">
        <f>IF(COUNTA($A141:$K141)=0,"",IF($A141="","Check ID",IF(SUMPRODUCT(--($A$2:$A$300=$A141))&gt;1,"Duplicate ID",IF(OR(NOT(OR(H141="Not started",H141="In progress",H141="Done",H141="Blocked")),NOT(OR(I141="Y",I141="N")),NOT(OR(J141="Y",J141="N")),K141=""),"Check inputs","OK"))))</f>
        <v/>
      </c>
    </row>
    <row r="142" ht="30" customHeight="1" spans="1:16" x14ac:dyDescent="0.25">
      <c r="A142" s="12"/>
      <c r="B142" s="12"/>
      <c r="C142" s="13"/>
      <c r="D142" s="13"/>
      <c r="E142" s="14"/>
      <c r="F142" s="15"/>
      <c r="G142" s="12"/>
      <c r="H142" s="12"/>
      <c r="I142" s="12"/>
      <c r="J142" s="12"/>
      <c r="K142" s="12"/>
      <c r="L142" s="16" t="str">
        <f>IF(COUNTA($A142:$K142)=0,"",IF(AND(ISNUMBER(E142),ISNUMBER(F142),N(F142)&gt;=0,N(F142)&lt;=1000),E142+F142/24,"n/a"))</f>
        <v/>
      </c>
      <c r="M142" s="17" t="str">
        <f>IF(COUNTA($A142:$K142)=0,"",IF(OR(NOT(ISNUMBER(L142)),NOT(ISNUMBER(Dashboard!$B$3))),"Check times",IF(AND(H142&lt;&gt;"Done",ROUND((Dashboard!$B$3-L142)*1440,0)&gt;0),"Late","OK")))</f>
        <v/>
      </c>
      <c r="N142" s="17" t="str">
        <f>IF(COUNTA($A142:$K142)=0,"",IF(G142="","",IF(SUMPRODUCT(--($A$2:$A$300=G142))&lt;&gt;1,"Check ID",IF(OR(NOT(ISNUMBER(L142)),NOT(ISNUMBER(INDEX($L$2:$L$300,SUMPRODUCT(($A$2:$A$300=G142)*(ROW($A$2:$A$300)-1)))))),"Check times",IF(ROUND((INDEX($L$2:$L$300,SUMPRODUCT(($A$2:$A$300=G142)*(ROW($A$2:$A$300)-1)))-E142)*1440,0)&gt;0,"Conflict","OK")))))</f>
        <v/>
      </c>
      <c r="O142" s="17" t="str">
        <f>IF(COUNTA($A142:$K142)=0,"",IF(K142="","",IF(SUMPRODUCT(--(Gates!$A$2:$A$50=K142))=0,"Check ID","OK")))</f>
        <v/>
      </c>
      <c r="P142" s="17" t="str">
        <f>IF(COUNTA($A142:$K142)=0,"",IF($A142="","Check ID",IF(SUMPRODUCT(--($A$2:$A$300=$A142))&gt;1,"Duplicate ID",IF(OR(NOT(OR(H142="Not started",H142="In progress",H142="Done",H142="Blocked")),NOT(OR(I142="Y",I142="N")),NOT(OR(J142="Y",J142="N")),K142=""),"Check inputs","OK"))))</f>
        <v/>
      </c>
    </row>
    <row r="143" ht="30" customHeight="1" spans="1:16" x14ac:dyDescent="0.25">
      <c r="A143" s="12"/>
      <c r="B143" s="12"/>
      <c r="C143" s="13"/>
      <c r="D143" s="13"/>
      <c r="E143" s="14"/>
      <c r="F143" s="15"/>
      <c r="G143" s="12"/>
      <c r="H143" s="12"/>
      <c r="I143" s="12"/>
      <c r="J143" s="12"/>
      <c r="K143" s="12"/>
      <c r="L143" s="16" t="str">
        <f>IF(COUNTA($A143:$K143)=0,"",IF(AND(ISNUMBER(E143),ISNUMBER(F143),N(F143)&gt;=0,N(F143)&lt;=1000),E143+F143/24,"n/a"))</f>
        <v/>
      </c>
      <c r="M143" s="17" t="str">
        <f>IF(COUNTA($A143:$K143)=0,"",IF(OR(NOT(ISNUMBER(L143)),NOT(ISNUMBER(Dashboard!$B$3))),"Check times",IF(AND(H143&lt;&gt;"Done",ROUND((Dashboard!$B$3-L143)*1440,0)&gt;0),"Late","OK")))</f>
        <v/>
      </c>
      <c r="N143" s="17" t="str">
        <f>IF(COUNTA($A143:$K143)=0,"",IF(G143="","",IF(SUMPRODUCT(--($A$2:$A$300=G143))&lt;&gt;1,"Check ID",IF(OR(NOT(ISNUMBER(L143)),NOT(ISNUMBER(INDEX($L$2:$L$300,SUMPRODUCT(($A$2:$A$300=G143)*(ROW($A$2:$A$300)-1)))))),"Check times",IF(ROUND((INDEX($L$2:$L$300,SUMPRODUCT(($A$2:$A$300=G143)*(ROW($A$2:$A$300)-1)))-E143)*1440,0)&gt;0,"Conflict","OK")))))</f>
        <v/>
      </c>
      <c r="O143" s="17" t="str">
        <f>IF(COUNTA($A143:$K143)=0,"",IF(K143="","",IF(SUMPRODUCT(--(Gates!$A$2:$A$50=K143))=0,"Check ID","OK")))</f>
        <v/>
      </c>
      <c r="P143" s="17" t="str">
        <f>IF(COUNTA($A143:$K143)=0,"",IF($A143="","Check ID",IF(SUMPRODUCT(--($A$2:$A$300=$A143))&gt;1,"Duplicate ID",IF(OR(NOT(OR(H143="Not started",H143="In progress",H143="Done",H143="Blocked")),NOT(OR(I143="Y",I143="N")),NOT(OR(J143="Y",J143="N")),K143=""),"Check inputs","OK"))))</f>
        <v/>
      </c>
    </row>
    <row r="144" ht="30" customHeight="1" spans="1:16" x14ac:dyDescent="0.25">
      <c r="A144" s="12"/>
      <c r="B144" s="12"/>
      <c r="C144" s="13"/>
      <c r="D144" s="13"/>
      <c r="E144" s="14"/>
      <c r="F144" s="15"/>
      <c r="G144" s="12"/>
      <c r="H144" s="12"/>
      <c r="I144" s="12"/>
      <c r="J144" s="12"/>
      <c r="K144" s="12"/>
      <c r="L144" s="16" t="str">
        <f>IF(COUNTA($A144:$K144)=0,"",IF(AND(ISNUMBER(E144),ISNUMBER(F144),N(F144)&gt;=0,N(F144)&lt;=1000),E144+F144/24,"n/a"))</f>
        <v/>
      </c>
      <c r="M144" s="17" t="str">
        <f>IF(COUNTA($A144:$K144)=0,"",IF(OR(NOT(ISNUMBER(L144)),NOT(ISNUMBER(Dashboard!$B$3))),"Check times",IF(AND(H144&lt;&gt;"Done",ROUND((Dashboard!$B$3-L144)*1440,0)&gt;0),"Late","OK")))</f>
        <v/>
      </c>
      <c r="N144" s="17" t="str">
        <f>IF(COUNTA($A144:$K144)=0,"",IF(G144="","",IF(SUMPRODUCT(--($A$2:$A$300=G144))&lt;&gt;1,"Check ID",IF(OR(NOT(ISNUMBER(L144)),NOT(ISNUMBER(INDEX($L$2:$L$300,SUMPRODUCT(($A$2:$A$300=G144)*(ROW($A$2:$A$300)-1)))))),"Check times",IF(ROUND((INDEX($L$2:$L$300,SUMPRODUCT(($A$2:$A$300=G144)*(ROW($A$2:$A$300)-1)))-E144)*1440,0)&gt;0,"Conflict","OK")))))</f>
        <v/>
      </c>
      <c r="O144" s="17" t="str">
        <f>IF(COUNTA($A144:$K144)=0,"",IF(K144="","",IF(SUMPRODUCT(--(Gates!$A$2:$A$50=K144))=0,"Check ID","OK")))</f>
        <v/>
      </c>
      <c r="P144" s="17" t="str">
        <f>IF(COUNTA($A144:$K144)=0,"",IF($A144="","Check ID",IF(SUMPRODUCT(--($A$2:$A$300=$A144))&gt;1,"Duplicate ID",IF(OR(NOT(OR(H144="Not started",H144="In progress",H144="Done",H144="Blocked")),NOT(OR(I144="Y",I144="N")),NOT(OR(J144="Y",J144="N")),K144=""),"Check inputs","OK"))))</f>
        <v/>
      </c>
    </row>
    <row r="145" ht="30" customHeight="1" spans="1:16" x14ac:dyDescent="0.25">
      <c r="A145" s="12"/>
      <c r="B145" s="12"/>
      <c r="C145" s="13"/>
      <c r="D145" s="13"/>
      <c r="E145" s="14"/>
      <c r="F145" s="15"/>
      <c r="G145" s="12"/>
      <c r="H145" s="12"/>
      <c r="I145" s="12"/>
      <c r="J145" s="12"/>
      <c r="K145" s="12"/>
      <c r="L145" s="16" t="str">
        <f>IF(COUNTA($A145:$K145)=0,"",IF(AND(ISNUMBER(E145),ISNUMBER(F145),N(F145)&gt;=0,N(F145)&lt;=1000),E145+F145/24,"n/a"))</f>
        <v/>
      </c>
      <c r="M145" s="17" t="str">
        <f>IF(COUNTA($A145:$K145)=0,"",IF(OR(NOT(ISNUMBER(L145)),NOT(ISNUMBER(Dashboard!$B$3))),"Check times",IF(AND(H145&lt;&gt;"Done",ROUND((Dashboard!$B$3-L145)*1440,0)&gt;0),"Late","OK")))</f>
        <v/>
      </c>
      <c r="N145" s="17" t="str">
        <f>IF(COUNTA($A145:$K145)=0,"",IF(G145="","",IF(SUMPRODUCT(--($A$2:$A$300=G145))&lt;&gt;1,"Check ID",IF(OR(NOT(ISNUMBER(L145)),NOT(ISNUMBER(INDEX($L$2:$L$300,SUMPRODUCT(($A$2:$A$300=G145)*(ROW($A$2:$A$300)-1)))))),"Check times",IF(ROUND((INDEX($L$2:$L$300,SUMPRODUCT(($A$2:$A$300=G145)*(ROW($A$2:$A$300)-1)))-E145)*1440,0)&gt;0,"Conflict","OK")))))</f>
        <v/>
      </c>
      <c r="O145" s="17" t="str">
        <f>IF(COUNTA($A145:$K145)=0,"",IF(K145="","",IF(SUMPRODUCT(--(Gates!$A$2:$A$50=K145))=0,"Check ID","OK")))</f>
        <v/>
      </c>
      <c r="P145" s="17" t="str">
        <f>IF(COUNTA($A145:$K145)=0,"",IF($A145="","Check ID",IF(SUMPRODUCT(--($A$2:$A$300=$A145))&gt;1,"Duplicate ID",IF(OR(NOT(OR(H145="Not started",H145="In progress",H145="Done",H145="Blocked")),NOT(OR(I145="Y",I145="N")),NOT(OR(J145="Y",J145="N")),K145=""),"Check inputs","OK"))))</f>
        <v/>
      </c>
    </row>
    <row r="146" ht="30" customHeight="1" spans="1:16" x14ac:dyDescent="0.25">
      <c r="A146" s="12"/>
      <c r="B146" s="12"/>
      <c r="C146" s="13"/>
      <c r="D146" s="13"/>
      <c r="E146" s="14"/>
      <c r="F146" s="15"/>
      <c r="G146" s="12"/>
      <c r="H146" s="12"/>
      <c r="I146" s="12"/>
      <c r="J146" s="12"/>
      <c r="K146" s="12"/>
      <c r="L146" s="16" t="str">
        <f>IF(COUNTA($A146:$K146)=0,"",IF(AND(ISNUMBER(E146),ISNUMBER(F146),N(F146)&gt;=0,N(F146)&lt;=1000),E146+F146/24,"n/a"))</f>
        <v/>
      </c>
      <c r="M146" s="17" t="str">
        <f>IF(COUNTA($A146:$K146)=0,"",IF(OR(NOT(ISNUMBER(L146)),NOT(ISNUMBER(Dashboard!$B$3))),"Check times",IF(AND(H146&lt;&gt;"Done",ROUND((Dashboard!$B$3-L146)*1440,0)&gt;0),"Late","OK")))</f>
        <v/>
      </c>
      <c r="N146" s="17" t="str">
        <f>IF(COUNTA($A146:$K146)=0,"",IF(G146="","",IF(SUMPRODUCT(--($A$2:$A$300=G146))&lt;&gt;1,"Check ID",IF(OR(NOT(ISNUMBER(L146)),NOT(ISNUMBER(INDEX($L$2:$L$300,SUMPRODUCT(($A$2:$A$300=G146)*(ROW($A$2:$A$300)-1)))))),"Check times",IF(ROUND((INDEX($L$2:$L$300,SUMPRODUCT(($A$2:$A$300=G146)*(ROW($A$2:$A$300)-1)))-E146)*1440,0)&gt;0,"Conflict","OK")))))</f>
        <v/>
      </c>
      <c r="O146" s="17" t="str">
        <f>IF(COUNTA($A146:$K146)=0,"",IF(K146="","",IF(SUMPRODUCT(--(Gates!$A$2:$A$50=K146))=0,"Check ID","OK")))</f>
        <v/>
      </c>
      <c r="P146" s="17" t="str">
        <f>IF(COUNTA($A146:$K146)=0,"",IF($A146="","Check ID",IF(SUMPRODUCT(--($A$2:$A$300=$A146))&gt;1,"Duplicate ID",IF(OR(NOT(OR(H146="Not started",H146="In progress",H146="Done",H146="Blocked")),NOT(OR(I146="Y",I146="N")),NOT(OR(J146="Y",J146="N")),K146=""),"Check inputs","OK"))))</f>
        <v/>
      </c>
    </row>
    <row r="147" ht="30" customHeight="1" spans="1:16" x14ac:dyDescent="0.25">
      <c r="A147" s="12"/>
      <c r="B147" s="12"/>
      <c r="C147" s="13"/>
      <c r="D147" s="13"/>
      <c r="E147" s="14"/>
      <c r="F147" s="15"/>
      <c r="G147" s="12"/>
      <c r="H147" s="12"/>
      <c r="I147" s="12"/>
      <c r="J147" s="12"/>
      <c r="K147" s="12"/>
      <c r="L147" s="16" t="str">
        <f>IF(COUNTA($A147:$K147)=0,"",IF(AND(ISNUMBER(E147),ISNUMBER(F147),N(F147)&gt;=0,N(F147)&lt;=1000),E147+F147/24,"n/a"))</f>
        <v/>
      </c>
      <c r="M147" s="17" t="str">
        <f>IF(COUNTA($A147:$K147)=0,"",IF(OR(NOT(ISNUMBER(L147)),NOT(ISNUMBER(Dashboard!$B$3))),"Check times",IF(AND(H147&lt;&gt;"Done",ROUND((Dashboard!$B$3-L147)*1440,0)&gt;0),"Late","OK")))</f>
        <v/>
      </c>
      <c r="N147" s="17" t="str">
        <f>IF(COUNTA($A147:$K147)=0,"",IF(G147="","",IF(SUMPRODUCT(--($A$2:$A$300=G147))&lt;&gt;1,"Check ID",IF(OR(NOT(ISNUMBER(L147)),NOT(ISNUMBER(INDEX($L$2:$L$300,SUMPRODUCT(($A$2:$A$300=G147)*(ROW($A$2:$A$300)-1)))))),"Check times",IF(ROUND((INDEX($L$2:$L$300,SUMPRODUCT(($A$2:$A$300=G147)*(ROW($A$2:$A$300)-1)))-E147)*1440,0)&gt;0,"Conflict","OK")))))</f>
        <v/>
      </c>
      <c r="O147" s="17" t="str">
        <f>IF(COUNTA($A147:$K147)=0,"",IF(K147="","",IF(SUMPRODUCT(--(Gates!$A$2:$A$50=K147))=0,"Check ID","OK")))</f>
        <v/>
      </c>
      <c r="P147" s="17" t="str">
        <f>IF(COUNTA($A147:$K147)=0,"",IF($A147="","Check ID",IF(SUMPRODUCT(--($A$2:$A$300=$A147))&gt;1,"Duplicate ID",IF(OR(NOT(OR(H147="Not started",H147="In progress",H147="Done",H147="Blocked")),NOT(OR(I147="Y",I147="N")),NOT(OR(J147="Y",J147="N")),K147=""),"Check inputs","OK"))))</f>
        <v/>
      </c>
    </row>
    <row r="148" ht="30" customHeight="1" spans="1:16" x14ac:dyDescent="0.25">
      <c r="A148" s="12"/>
      <c r="B148" s="12"/>
      <c r="C148" s="13"/>
      <c r="D148" s="13"/>
      <c r="E148" s="14"/>
      <c r="F148" s="15"/>
      <c r="G148" s="12"/>
      <c r="H148" s="12"/>
      <c r="I148" s="12"/>
      <c r="J148" s="12"/>
      <c r="K148" s="12"/>
      <c r="L148" s="16" t="str">
        <f>IF(COUNTA($A148:$K148)=0,"",IF(AND(ISNUMBER(E148),ISNUMBER(F148),N(F148)&gt;=0,N(F148)&lt;=1000),E148+F148/24,"n/a"))</f>
        <v/>
      </c>
      <c r="M148" s="17" t="str">
        <f>IF(COUNTA($A148:$K148)=0,"",IF(OR(NOT(ISNUMBER(L148)),NOT(ISNUMBER(Dashboard!$B$3))),"Check times",IF(AND(H148&lt;&gt;"Done",ROUND((Dashboard!$B$3-L148)*1440,0)&gt;0),"Late","OK")))</f>
        <v/>
      </c>
      <c r="N148" s="17" t="str">
        <f>IF(COUNTA($A148:$K148)=0,"",IF(G148="","",IF(SUMPRODUCT(--($A$2:$A$300=G148))&lt;&gt;1,"Check ID",IF(OR(NOT(ISNUMBER(L148)),NOT(ISNUMBER(INDEX($L$2:$L$300,SUMPRODUCT(($A$2:$A$300=G148)*(ROW($A$2:$A$300)-1)))))),"Check times",IF(ROUND((INDEX($L$2:$L$300,SUMPRODUCT(($A$2:$A$300=G148)*(ROW($A$2:$A$300)-1)))-E148)*1440,0)&gt;0,"Conflict","OK")))))</f>
        <v/>
      </c>
      <c r="O148" s="17" t="str">
        <f>IF(COUNTA($A148:$K148)=0,"",IF(K148="","",IF(SUMPRODUCT(--(Gates!$A$2:$A$50=K148))=0,"Check ID","OK")))</f>
        <v/>
      </c>
      <c r="P148" s="17" t="str">
        <f>IF(COUNTA($A148:$K148)=0,"",IF($A148="","Check ID",IF(SUMPRODUCT(--($A$2:$A$300=$A148))&gt;1,"Duplicate ID",IF(OR(NOT(OR(H148="Not started",H148="In progress",H148="Done",H148="Blocked")),NOT(OR(I148="Y",I148="N")),NOT(OR(J148="Y",J148="N")),K148=""),"Check inputs","OK"))))</f>
        <v/>
      </c>
    </row>
    <row r="149" ht="30" customHeight="1" spans="1:16" x14ac:dyDescent="0.25">
      <c r="A149" s="12"/>
      <c r="B149" s="12"/>
      <c r="C149" s="13"/>
      <c r="D149" s="13"/>
      <c r="E149" s="14"/>
      <c r="F149" s="15"/>
      <c r="G149" s="12"/>
      <c r="H149" s="12"/>
      <c r="I149" s="12"/>
      <c r="J149" s="12"/>
      <c r="K149" s="12"/>
      <c r="L149" s="16" t="str">
        <f>IF(COUNTA($A149:$K149)=0,"",IF(AND(ISNUMBER(E149),ISNUMBER(F149),N(F149)&gt;=0,N(F149)&lt;=1000),E149+F149/24,"n/a"))</f>
        <v/>
      </c>
      <c r="M149" s="17" t="str">
        <f>IF(COUNTA($A149:$K149)=0,"",IF(OR(NOT(ISNUMBER(L149)),NOT(ISNUMBER(Dashboard!$B$3))),"Check times",IF(AND(H149&lt;&gt;"Done",ROUND((Dashboard!$B$3-L149)*1440,0)&gt;0),"Late","OK")))</f>
        <v/>
      </c>
      <c r="N149" s="17" t="str">
        <f>IF(COUNTA($A149:$K149)=0,"",IF(G149="","",IF(SUMPRODUCT(--($A$2:$A$300=G149))&lt;&gt;1,"Check ID",IF(OR(NOT(ISNUMBER(L149)),NOT(ISNUMBER(INDEX($L$2:$L$300,SUMPRODUCT(($A$2:$A$300=G149)*(ROW($A$2:$A$300)-1)))))),"Check times",IF(ROUND((INDEX($L$2:$L$300,SUMPRODUCT(($A$2:$A$300=G149)*(ROW($A$2:$A$300)-1)))-E149)*1440,0)&gt;0,"Conflict","OK")))))</f>
        <v/>
      </c>
      <c r="O149" s="17" t="str">
        <f>IF(COUNTA($A149:$K149)=0,"",IF(K149="","",IF(SUMPRODUCT(--(Gates!$A$2:$A$50=K149))=0,"Check ID","OK")))</f>
        <v/>
      </c>
      <c r="P149" s="17" t="str">
        <f>IF(COUNTA($A149:$K149)=0,"",IF($A149="","Check ID",IF(SUMPRODUCT(--($A$2:$A$300=$A149))&gt;1,"Duplicate ID",IF(OR(NOT(OR(H149="Not started",H149="In progress",H149="Done",H149="Blocked")),NOT(OR(I149="Y",I149="N")),NOT(OR(J149="Y",J149="N")),K149=""),"Check inputs","OK"))))</f>
        <v/>
      </c>
    </row>
    <row r="150" ht="30" customHeight="1" spans="1:16" x14ac:dyDescent="0.25">
      <c r="A150" s="12"/>
      <c r="B150" s="12"/>
      <c r="C150" s="13"/>
      <c r="D150" s="13"/>
      <c r="E150" s="14"/>
      <c r="F150" s="15"/>
      <c r="G150" s="12"/>
      <c r="H150" s="12"/>
      <c r="I150" s="12"/>
      <c r="J150" s="12"/>
      <c r="K150" s="12"/>
      <c r="L150" s="16" t="str">
        <f>IF(COUNTA($A150:$K150)=0,"",IF(AND(ISNUMBER(E150),ISNUMBER(F150),N(F150)&gt;=0,N(F150)&lt;=1000),E150+F150/24,"n/a"))</f>
        <v/>
      </c>
      <c r="M150" s="17" t="str">
        <f>IF(COUNTA($A150:$K150)=0,"",IF(OR(NOT(ISNUMBER(L150)),NOT(ISNUMBER(Dashboard!$B$3))),"Check times",IF(AND(H150&lt;&gt;"Done",ROUND((Dashboard!$B$3-L150)*1440,0)&gt;0),"Late","OK")))</f>
        <v/>
      </c>
      <c r="N150" s="17" t="str">
        <f>IF(COUNTA($A150:$K150)=0,"",IF(G150="","",IF(SUMPRODUCT(--($A$2:$A$300=G150))&lt;&gt;1,"Check ID",IF(OR(NOT(ISNUMBER(L150)),NOT(ISNUMBER(INDEX($L$2:$L$300,SUMPRODUCT(($A$2:$A$300=G150)*(ROW($A$2:$A$300)-1)))))),"Check times",IF(ROUND((INDEX($L$2:$L$300,SUMPRODUCT(($A$2:$A$300=G150)*(ROW($A$2:$A$300)-1)))-E150)*1440,0)&gt;0,"Conflict","OK")))))</f>
        <v/>
      </c>
      <c r="O150" s="17" t="str">
        <f>IF(COUNTA($A150:$K150)=0,"",IF(K150="","",IF(SUMPRODUCT(--(Gates!$A$2:$A$50=K150))=0,"Check ID","OK")))</f>
        <v/>
      </c>
      <c r="P150" s="17" t="str">
        <f>IF(COUNTA($A150:$K150)=0,"",IF($A150="","Check ID",IF(SUMPRODUCT(--($A$2:$A$300=$A150))&gt;1,"Duplicate ID",IF(OR(NOT(OR(H150="Not started",H150="In progress",H150="Done",H150="Blocked")),NOT(OR(I150="Y",I150="N")),NOT(OR(J150="Y",J150="N")),K150=""),"Check inputs","OK"))))</f>
        <v/>
      </c>
    </row>
    <row r="151" ht="30" customHeight="1" spans="1:16" x14ac:dyDescent="0.25">
      <c r="A151" s="12"/>
      <c r="B151" s="12"/>
      <c r="C151" s="13"/>
      <c r="D151" s="13"/>
      <c r="E151" s="14"/>
      <c r="F151" s="15"/>
      <c r="G151" s="12"/>
      <c r="H151" s="12"/>
      <c r="I151" s="12"/>
      <c r="J151" s="12"/>
      <c r="K151" s="12"/>
      <c r="L151" s="16" t="str">
        <f>IF(COUNTA($A151:$K151)=0,"",IF(AND(ISNUMBER(E151),ISNUMBER(F151),N(F151)&gt;=0,N(F151)&lt;=1000),E151+F151/24,"n/a"))</f>
        <v/>
      </c>
      <c r="M151" s="17" t="str">
        <f>IF(COUNTA($A151:$K151)=0,"",IF(OR(NOT(ISNUMBER(L151)),NOT(ISNUMBER(Dashboard!$B$3))),"Check times",IF(AND(H151&lt;&gt;"Done",ROUND((Dashboard!$B$3-L151)*1440,0)&gt;0),"Late","OK")))</f>
        <v/>
      </c>
      <c r="N151" s="17" t="str">
        <f>IF(COUNTA($A151:$K151)=0,"",IF(G151="","",IF(SUMPRODUCT(--($A$2:$A$300=G151))&lt;&gt;1,"Check ID",IF(OR(NOT(ISNUMBER(L151)),NOT(ISNUMBER(INDEX($L$2:$L$300,SUMPRODUCT(($A$2:$A$300=G151)*(ROW($A$2:$A$300)-1)))))),"Check times",IF(ROUND((INDEX($L$2:$L$300,SUMPRODUCT(($A$2:$A$300=G151)*(ROW($A$2:$A$300)-1)))-E151)*1440,0)&gt;0,"Conflict","OK")))))</f>
        <v/>
      </c>
      <c r="O151" s="17" t="str">
        <f>IF(COUNTA($A151:$K151)=0,"",IF(K151="","",IF(SUMPRODUCT(--(Gates!$A$2:$A$50=K151))=0,"Check ID","OK")))</f>
        <v/>
      </c>
      <c r="P151" s="17" t="str">
        <f>IF(COUNTA($A151:$K151)=0,"",IF($A151="","Check ID",IF(SUMPRODUCT(--($A$2:$A$300=$A151))&gt;1,"Duplicate ID",IF(OR(NOT(OR(H151="Not started",H151="In progress",H151="Done",H151="Blocked")),NOT(OR(I151="Y",I151="N")),NOT(OR(J151="Y",J151="N")),K151=""),"Check inputs","OK"))))</f>
        <v/>
      </c>
    </row>
    <row r="152" ht="30" customHeight="1" spans="1:16" x14ac:dyDescent="0.25">
      <c r="A152" s="12"/>
      <c r="B152" s="12"/>
      <c r="C152" s="13"/>
      <c r="D152" s="13"/>
      <c r="E152" s="14"/>
      <c r="F152" s="15"/>
      <c r="G152" s="12"/>
      <c r="H152" s="12"/>
      <c r="I152" s="12"/>
      <c r="J152" s="12"/>
      <c r="K152" s="12"/>
      <c r="L152" s="16" t="str">
        <f>IF(COUNTA($A152:$K152)=0,"",IF(AND(ISNUMBER(E152),ISNUMBER(F152),N(F152)&gt;=0,N(F152)&lt;=1000),E152+F152/24,"n/a"))</f>
        <v/>
      </c>
      <c r="M152" s="17" t="str">
        <f>IF(COUNTA($A152:$K152)=0,"",IF(OR(NOT(ISNUMBER(L152)),NOT(ISNUMBER(Dashboard!$B$3))),"Check times",IF(AND(H152&lt;&gt;"Done",ROUND((Dashboard!$B$3-L152)*1440,0)&gt;0),"Late","OK")))</f>
        <v/>
      </c>
      <c r="N152" s="17" t="str">
        <f>IF(COUNTA($A152:$K152)=0,"",IF(G152="","",IF(SUMPRODUCT(--($A$2:$A$300=G152))&lt;&gt;1,"Check ID",IF(OR(NOT(ISNUMBER(L152)),NOT(ISNUMBER(INDEX($L$2:$L$300,SUMPRODUCT(($A$2:$A$300=G152)*(ROW($A$2:$A$300)-1)))))),"Check times",IF(ROUND((INDEX($L$2:$L$300,SUMPRODUCT(($A$2:$A$300=G152)*(ROW($A$2:$A$300)-1)))-E152)*1440,0)&gt;0,"Conflict","OK")))))</f>
        <v/>
      </c>
      <c r="O152" s="17" t="str">
        <f>IF(COUNTA($A152:$K152)=0,"",IF(K152="","",IF(SUMPRODUCT(--(Gates!$A$2:$A$50=K152))=0,"Check ID","OK")))</f>
        <v/>
      </c>
      <c r="P152" s="17" t="str">
        <f>IF(COUNTA($A152:$K152)=0,"",IF($A152="","Check ID",IF(SUMPRODUCT(--($A$2:$A$300=$A152))&gt;1,"Duplicate ID",IF(OR(NOT(OR(H152="Not started",H152="In progress",H152="Done",H152="Blocked")),NOT(OR(I152="Y",I152="N")),NOT(OR(J152="Y",J152="N")),K152=""),"Check inputs","OK"))))</f>
        <v/>
      </c>
    </row>
    <row r="153" ht="30" customHeight="1" spans="1:16" x14ac:dyDescent="0.25">
      <c r="A153" s="12"/>
      <c r="B153" s="12"/>
      <c r="C153" s="13"/>
      <c r="D153" s="13"/>
      <c r="E153" s="14"/>
      <c r="F153" s="15"/>
      <c r="G153" s="12"/>
      <c r="H153" s="12"/>
      <c r="I153" s="12"/>
      <c r="J153" s="12"/>
      <c r="K153" s="12"/>
      <c r="L153" s="16" t="str">
        <f>IF(COUNTA($A153:$K153)=0,"",IF(AND(ISNUMBER(E153),ISNUMBER(F153),N(F153)&gt;=0,N(F153)&lt;=1000),E153+F153/24,"n/a"))</f>
        <v/>
      </c>
      <c r="M153" s="17" t="str">
        <f>IF(COUNTA($A153:$K153)=0,"",IF(OR(NOT(ISNUMBER(L153)),NOT(ISNUMBER(Dashboard!$B$3))),"Check times",IF(AND(H153&lt;&gt;"Done",ROUND((Dashboard!$B$3-L153)*1440,0)&gt;0),"Late","OK")))</f>
        <v/>
      </c>
      <c r="N153" s="17" t="str">
        <f>IF(COUNTA($A153:$K153)=0,"",IF(G153="","",IF(SUMPRODUCT(--($A$2:$A$300=G153))&lt;&gt;1,"Check ID",IF(OR(NOT(ISNUMBER(L153)),NOT(ISNUMBER(INDEX($L$2:$L$300,SUMPRODUCT(($A$2:$A$300=G153)*(ROW($A$2:$A$300)-1)))))),"Check times",IF(ROUND((INDEX($L$2:$L$300,SUMPRODUCT(($A$2:$A$300=G153)*(ROW($A$2:$A$300)-1)))-E153)*1440,0)&gt;0,"Conflict","OK")))))</f>
        <v/>
      </c>
      <c r="O153" s="17" t="str">
        <f>IF(COUNTA($A153:$K153)=0,"",IF(K153="","",IF(SUMPRODUCT(--(Gates!$A$2:$A$50=K153))=0,"Check ID","OK")))</f>
        <v/>
      </c>
      <c r="P153" s="17" t="str">
        <f>IF(COUNTA($A153:$K153)=0,"",IF($A153="","Check ID",IF(SUMPRODUCT(--($A$2:$A$300=$A153))&gt;1,"Duplicate ID",IF(OR(NOT(OR(H153="Not started",H153="In progress",H153="Done",H153="Blocked")),NOT(OR(I153="Y",I153="N")),NOT(OR(J153="Y",J153="N")),K153=""),"Check inputs","OK"))))</f>
        <v/>
      </c>
    </row>
    <row r="154" ht="30" customHeight="1" spans="1:16" x14ac:dyDescent="0.25">
      <c r="A154" s="12"/>
      <c r="B154" s="12"/>
      <c r="C154" s="13"/>
      <c r="D154" s="13"/>
      <c r="E154" s="14"/>
      <c r="F154" s="15"/>
      <c r="G154" s="12"/>
      <c r="H154" s="12"/>
      <c r="I154" s="12"/>
      <c r="J154" s="12"/>
      <c r="K154" s="12"/>
      <c r="L154" s="16" t="str">
        <f>IF(COUNTA($A154:$K154)=0,"",IF(AND(ISNUMBER(E154),ISNUMBER(F154),N(F154)&gt;=0,N(F154)&lt;=1000),E154+F154/24,"n/a"))</f>
        <v/>
      </c>
      <c r="M154" s="17" t="str">
        <f>IF(COUNTA($A154:$K154)=0,"",IF(OR(NOT(ISNUMBER(L154)),NOT(ISNUMBER(Dashboard!$B$3))),"Check times",IF(AND(H154&lt;&gt;"Done",ROUND((Dashboard!$B$3-L154)*1440,0)&gt;0),"Late","OK")))</f>
        <v/>
      </c>
      <c r="N154" s="17" t="str">
        <f>IF(COUNTA($A154:$K154)=0,"",IF(G154="","",IF(SUMPRODUCT(--($A$2:$A$300=G154))&lt;&gt;1,"Check ID",IF(OR(NOT(ISNUMBER(L154)),NOT(ISNUMBER(INDEX($L$2:$L$300,SUMPRODUCT(($A$2:$A$300=G154)*(ROW($A$2:$A$300)-1)))))),"Check times",IF(ROUND((INDEX($L$2:$L$300,SUMPRODUCT(($A$2:$A$300=G154)*(ROW($A$2:$A$300)-1)))-E154)*1440,0)&gt;0,"Conflict","OK")))))</f>
        <v/>
      </c>
      <c r="O154" s="17" t="str">
        <f>IF(COUNTA($A154:$K154)=0,"",IF(K154="","",IF(SUMPRODUCT(--(Gates!$A$2:$A$50=K154))=0,"Check ID","OK")))</f>
        <v/>
      </c>
      <c r="P154" s="17" t="str">
        <f>IF(COUNTA($A154:$K154)=0,"",IF($A154="","Check ID",IF(SUMPRODUCT(--($A$2:$A$300=$A154))&gt;1,"Duplicate ID",IF(OR(NOT(OR(H154="Not started",H154="In progress",H154="Done",H154="Blocked")),NOT(OR(I154="Y",I154="N")),NOT(OR(J154="Y",J154="N")),K154=""),"Check inputs","OK"))))</f>
        <v/>
      </c>
    </row>
    <row r="155" ht="30" customHeight="1" spans="1:16" x14ac:dyDescent="0.25">
      <c r="A155" s="12"/>
      <c r="B155" s="12"/>
      <c r="C155" s="13"/>
      <c r="D155" s="13"/>
      <c r="E155" s="14"/>
      <c r="F155" s="15"/>
      <c r="G155" s="12"/>
      <c r="H155" s="12"/>
      <c r="I155" s="12"/>
      <c r="J155" s="12"/>
      <c r="K155" s="12"/>
      <c r="L155" s="16" t="str">
        <f>IF(COUNTA($A155:$K155)=0,"",IF(AND(ISNUMBER(E155),ISNUMBER(F155),N(F155)&gt;=0,N(F155)&lt;=1000),E155+F155/24,"n/a"))</f>
        <v/>
      </c>
      <c r="M155" s="17" t="str">
        <f>IF(COUNTA($A155:$K155)=0,"",IF(OR(NOT(ISNUMBER(L155)),NOT(ISNUMBER(Dashboard!$B$3))),"Check times",IF(AND(H155&lt;&gt;"Done",ROUND((Dashboard!$B$3-L155)*1440,0)&gt;0),"Late","OK")))</f>
        <v/>
      </c>
      <c r="N155" s="17" t="str">
        <f>IF(COUNTA($A155:$K155)=0,"",IF(G155="","",IF(SUMPRODUCT(--($A$2:$A$300=G155))&lt;&gt;1,"Check ID",IF(OR(NOT(ISNUMBER(L155)),NOT(ISNUMBER(INDEX($L$2:$L$300,SUMPRODUCT(($A$2:$A$300=G155)*(ROW($A$2:$A$300)-1)))))),"Check times",IF(ROUND((INDEX($L$2:$L$300,SUMPRODUCT(($A$2:$A$300=G155)*(ROW($A$2:$A$300)-1)))-E155)*1440,0)&gt;0,"Conflict","OK")))))</f>
        <v/>
      </c>
      <c r="O155" s="17" t="str">
        <f>IF(COUNTA($A155:$K155)=0,"",IF(K155="","",IF(SUMPRODUCT(--(Gates!$A$2:$A$50=K155))=0,"Check ID","OK")))</f>
        <v/>
      </c>
      <c r="P155" s="17" t="str">
        <f>IF(COUNTA($A155:$K155)=0,"",IF($A155="","Check ID",IF(SUMPRODUCT(--($A$2:$A$300=$A155))&gt;1,"Duplicate ID",IF(OR(NOT(OR(H155="Not started",H155="In progress",H155="Done",H155="Blocked")),NOT(OR(I155="Y",I155="N")),NOT(OR(J155="Y",J155="N")),K155=""),"Check inputs","OK"))))</f>
        <v/>
      </c>
    </row>
    <row r="156" ht="30" customHeight="1" spans="1:16" x14ac:dyDescent="0.25">
      <c r="A156" s="12"/>
      <c r="B156" s="12"/>
      <c r="C156" s="13"/>
      <c r="D156" s="13"/>
      <c r="E156" s="14"/>
      <c r="F156" s="15"/>
      <c r="G156" s="12"/>
      <c r="H156" s="12"/>
      <c r="I156" s="12"/>
      <c r="J156" s="12"/>
      <c r="K156" s="12"/>
      <c r="L156" s="16" t="str">
        <f>IF(COUNTA($A156:$K156)=0,"",IF(AND(ISNUMBER(E156),ISNUMBER(F156),N(F156)&gt;=0,N(F156)&lt;=1000),E156+F156/24,"n/a"))</f>
        <v/>
      </c>
      <c r="M156" s="17" t="str">
        <f>IF(COUNTA($A156:$K156)=0,"",IF(OR(NOT(ISNUMBER(L156)),NOT(ISNUMBER(Dashboard!$B$3))),"Check times",IF(AND(H156&lt;&gt;"Done",ROUND((Dashboard!$B$3-L156)*1440,0)&gt;0),"Late","OK")))</f>
        <v/>
      </c>
      <c r="N156" s="17" t="str">
        <f>IF(COUNTA($A156:$K156)=0,"",IF(G156="","",IF(SUMPRODUCT(--($A$2:$A$300=G156))&lt;&gt;1,"Check ID",IF(OR(NOT(ISNUMBER(L156)),NOT(ISNUMBER(INDEX($L$2:$L$300,SUMPRODUCT(($A$2:$A$300=G156)*(ROW($A$2:$A$300)-1)))))),"Check times",IF(ROUND((INDEX($L$2:$L$300,SUMPRODUCT(($A$2:$A$300=G156)*(ROW($A$2:$A$300)-1)))-E156)*1440,0)&gt;0,"Conflict","OK")))))</f>
        <v/>
      </c>
      <c r="O156" s="17" t="str">
        <f>IF(COUNTA($A156:$K156)=0,"",IF(K156="","",IF(SUMPRODUCT(--(Gates!$A$2:$A$50=K156))=0,"Check ID","OK")))</f>
        <v/>
      </c>
      <c r="P156" s="17" t="str">
        <f>IF(COUNTA($A156:$K156)=0,"",IF($A156="","Check ID",IF(SUMPRODUCT(--($A$2:$A$300=$A156))&gt;1,"Duplicate ID",IF(OR(NOT(OR(H156="Not started",H156="In progress",H156="Done",H156="Blocked")),NOT(OR(I156="Y",I156="N")),NOT(OR(J156="Y",J156="N")),K156=""),"Check inputs","OK"))))</f>
        <v/>
      </c>
    </row>
    <row r="157" ht="30" customHeight="1" spans="1:16" x14ac:dyDescent="0.25">
      <c r="A157" s="12"/>
      <c r="B157" s="12"/>
      <c r="C157" s="13"/>
      <c r="D157" s="13"/>
      <c r="E157" s="14"/>
      <c r="F157" s="15"/>
      <c r="G157" s="12"/>
      <c r="H157" s="12"/>
      <c r="I157" s="12"/>
      <c r="J157" s="12"/>
      <c r="K157" s="12"/>
      <c r="L157" s="16" t="str">
        <f>IF(COUNTA($A157:$K157)=0,"",IF(AND(ISNUMBER(E157),ISNUMBER(F157),N(F157)&gt;=0,N(F157)&lt;=1000),E157+F157/24,"n/a"))</f>
        <v/>
      </c>
      <c r="M157" s="17" t="str">
        <f>IF(COUNTA($A157:$K157)=0,"",IF(OR(NOT(ISNUMBER(L157)),NOT(ISNUMBER(Dashboard!$B$3))),"Check times",IF(AND(H157&lt;&gt;"Done",ROUND((Dashboard!$B$3-L157)*1440,0)&gt;0),"Late","OK")))</f>
        <v/>
      </c>
      <c r="N157" s="17" t="str">
        <f>IF(COUNTA($A157:$K157)=0,"",IF(G157="","",IF(SUMPRODUCT(--($A$2:$A$300=G157))&lt;&gt;1,"Check ID",IF(OR(NOT(ISNUMBER(L157)),NOT(ISNUMBER(INDEX($L$2:$L$300,SUMPRODUCT(($A$2:$A$300=G157)*(ROW($A$2:$A$300)-1)))))),"Check times",IF(ROUND((INDEX($L$2:$L$300,SUMPRODUCT(($A$2:$A$300=G157)*(ROW($A$2:$A$300)-1)))-E157)*1440,0)&gt;0,"Conflict","OK")))))</f>
        <v/>
      </c>
      <c r="O157" s="17" t="str">
        <f>IF(COUNTA($A157:$K157)=0,"",IF(K157="","",IF(SUMPRODUCT(--(Gates!$A$2:$A$50=K157))=0,"Check ID","OK")))</f>
        <v/>
      </c>
      <c r="P157" s="17" t="str">
        <f>IF(COUNTA($A157:$K157)=0,"",IF($A157="","Check ID",IF(SUMPRODUCT(--($A$2:$A$300=$A157))&gt;1,"Duplicate ID",IF(OR(NOT(OR(H157="Not started",H157="In progress",H157="Done",H157="Blocked")),NOT(OR(I157="Y",I157="N")),NOT(OR(J157="Y",J157="N")),K157=""),"Check inputs","OK"))))</f>
        <v/>
      </c>
    </row>
    <row r="158" ht="30" customHeight="1" spans="1:16" x14ac:dyDescent="0.25">
      <c r="A158" s="12"/>
      <c r="B158" s="12"/>
      <c r="C158" s="13"/>
      <c r="D158" s="13"/>
      <c r="E158" s="14"/>
      <c r="F158" s="15"/>
      <c r="G158" s="12"/>
      <c r="H158" s="12"/>
      <c r="I158" s="12"/>
      <c r="J158" s="12"/>
      <c r="K158" s="12"/>
      <c r="L158" s="16" t="str">
        <f>IF(COUNTA($A158:$K158)=0,"",IF(AND(ISNUMBER(E158),ISNUMBER(F158),N(F158)&gt;=0,N(F158)&lt;=1000),E158+F158/24,"n/a"))</f>
        <v/>
      </c>
      <c r="M158" s="17" t="str">
        <f>IF(COUNTA($A158:$K158)=0,"",IF(OR(NOT(ISNUMBER(L158)),NOT(ISNUMBER(Dashboard!$B$3))),"Check times",IF(AND(H158&lt;&gt;"Done",ROUND((Dashboard!$B$3-L158)*1440,0)&gt;0),"Late","OK")))</f>
        <v/>
      </c>
      <c r="N158" s="17" t="str">
        <f>IF(COUNTA($A158:$K158)=0,"",IF(G158="","",IF(SUMPRODUCT(--($A$2:$A$300=G158))&lt;&gt;1,"Check ID",IF(OR(NOT(ISNUMBER(L158)),NOT(ISNUMBER(INDEX($L$2:$L$300,SUMPRODUCT(($A$2:$A$300=G158)*(ROW($A$2:$A$300)-1)))))),"Check times",IF(ROUND((INDEX($L$2:$L$300,SUMPRODUCT(($A$2:$A$300=G158)*(ROW($A$2:$A$300)-1)))-E158)*1440,0)&gt;0,"Conflict","OK")))))</f>
        <v/>
      </c>
      <c r="O158" s="17" t="str">
        <f>IF(COUNTA($A158:$K158)=0,"",IF(K158="","",IF(SUMPRODUCT(--(Gates!$A$2:$A$50=K158))=0,"Check ID","OK")))</f>
        <v/>
      </c>
      <c r="P158" s="17" t="str">
        <f>IF(COUNTA($A158:$K158)=0,"",IF($A158="","Check ID",IF(SUMPRODUCT(--($A$2:$A$300=$A158))&gt;1,"Duplicate ID",IF(OR(NOT(OR(H158="Not started",H158="In progress",H158="Done",H158="Blocked")),NOT(OR(I158="Y",I158="N")),NOT(OR(J158="Y",J158="N")),K158=""),"Check inputs","OK"))))</f>
        <v/>
      </c>
    </row>
    <row r="159" ht="30" customHeight="1" spans="1:16" x14ac:dyDescent="0.25">
      <c r="A159" s="12"/>
      <c r="B159" s="12"/>
      <c r="C159" s="13"/>
      <c r="D159" s="13"/>
      <c r="E159" s="14"/>
      <c r="F159" s="15"/>
      <c r="G159" s="12"/>
      <c r="H159" s="12"/>
      <c r="I159" s="12"/>
      <c r="J159" s="12"/>
      <c r="K159" s="12"/>
      <c r="L159" s="16" t="str">
        <f>IF(COUNTA($A159:$K159)=0,"",IF(AND(ISNUMBER(E159),ISNUMBER(F159),N(F159)&gt;=0,N(F159)&lt;=1000),E159+F159/24,"n/a"))</f>
        <v/>
      </c>
      <c r="M159" s="17" t="str">
        <f>IF(COUNTA($A159:$K159)=0,"",IF(OR(NOT(ISNUMBER(L159)),NOT(ISNUMBER(Dashboard!$B$3))),"Check times",IF(AND(H159&lt;&gt;"Done",ROUND((Dashboard!$B$3-L159)*1440,0)&gt;0),"Late","OK")))</f>
        <v/>
      </c>
      <c r="N159" s="17" t="str">
        <f>IF(COUNTA($A159:$K159)=0,"",IF(G159="","",IF(SUMPRODUCT(--($A$2:$A$300=G159))&lt;&gt;1,"Check ID",IF(OR(NOT(ISNUMBER(L159)),NOT(ISNUMBER(INDEX($L$2:$L$300,SUMPRODUCT(($A$2:$A$300=G159)*(ROW($A$2:$A$300)-1)))))),"Check times",IF(ROUND((INDEX($L$2:$L$300,SUMPRODUCT(($A$2:$A$300=G159)*(ROW($A$2:$A$300)-1)))-E159)*1440,0)&gt;0,"Conflict","OK")))))</f>
        <v/>
      </c>
      <c r="O159" s="17" t="str">
        <f>IF(COUNTA($A159:$K159)=0,"",IF(K159="","",IF(SUMPRODUCT(--(Gates!$A$2:$A$50=K159))=0,"Check ID","OK")))</f>
        <v/>
      </c>
      <c r="P159" s="17" t="str">
        <f>IF(COUNTA($A159:$K159)=0,"",IF($A159="","Check ID",IF(SUMPRODUCT(--($A$2:$A$300=$A159))&gt;1,"Duplicate ID",IF(OR(NOT(OR(H159="Not started",H159="In progress",H159="Done",H159="Blocked")),NOT(OR(I159="Y",I159="N")),NOT(OR(J159="Y",J159="N")),K159=""),"Check inputs","OK"))))</f>
        <v/>
      </c>
    </row>
    <row r="160" ht="30" customHeight="1" spans="1:16" x14ac:dyDescent="0.25">
      <c r="A160" s="12"/>
      <c r="B160" s="12"/>
      <c r="C160" s="13"/>
      <c r="D160" s="13"/>
      <c r="E160" s="14"/>
      <c r="F160" s="15"/>
      <c r="G160" s="12"/>
      <c r="H160" s="12"/>
      <c r="I160" s="12"/>
      <c r="J160" s="12"/>
      <c r="K160" s="12"/>
      <c r="L160" s="16" t="str">
        <f>IF(COUNTA($A160:$K160)=0,"",IF(AND(ISNUMBER(E160),ISNUMBER(F160),N(F160)&gt;=0,N(F160)&lt;=1000),E160+F160/24,"n/a"))</f>
        <v/>
      </c>
      <c r="M160" s="17" t="str">
        <f>IF(COUNTA($A160:$K160)=0,"",IF(OR(NOT(ISNUMBER(L160)),NOT(ISNUMBER(Dashboard!$B$3))),"Check times",IF(AND(H160&lt;&gt;"Done",ROUND((Dashboard!$B$3-L160)*1440,0)&gt;0),"Late","OK")))</f>
        <v/>
      </c>
      <c r="N160" s="17" t="str">
        <f>IF(COUNTA($A160:$K160)=0,"",IF(G160="","",IF(SUMPRODUCT(--($A$2:$A$300=G160))&lt;&gt;1,"Check ID",IF(OR(NOT(ISNUMBER(L160)),NOT(ISNUMBER(INDEX($L$2:$L$300,SUMPRODUCT(($A$2:$A$300=G160)*(ROW($A$2:$A$300)-1)))))),"Check times",IF(ROUND((INDEX($L$2:$L$300,SUMPRODUCT(($A$2:$A$300=G160)*(ROW($A$2:$A$300)-1)))-E160)*1440,0)&gt;0,"Conflict","OK")))))</f>
        <v/>
      </c>
      <c r="O160" s="17" t="str">
        <f>IF(COUNTA($A160:$K160)=0,"",IF(K160="","",IF(SUMPRODUCT(--(Gates!$A$2:$A$50=K160))=0,"Check ID","OK")))</f>
        <v/>
      </c>
      <c r="P160" s="17" t="str">
        <f>IF(COUNTA($A160:$K160)=0,"",IF($A160="","Check ID",IF(SUMPRODUCT(--($A$2:$A$300=$A160))&gt;1,"Duplicate ID",IF(OR(NOT(OR(H160="Not started",H160="In progress",H160="Done",H160="Blocked")),NOT(OR(I160="Y",I160="N")),NOT(OR(J160="Y",J160="N")),K160=""),"Check inputs","OK"))))</f>
        <v/>
      </c>
    </row>
    <row r="161" ht="30" customHeight="1" spans="1:16" x14ac:dyDescent="0.25">
      <c r="A161" s="12"/>
      <c r="B161" s="12"/>
      <c r="C161" s="13"/>
      <c r="D161" s="13"/>
      <c r="E161" s="14"/>
      <c r="F161" s="15"/>
      <c r="G161" s="12"/>
      <c r="H161" s="12"/>
      <c r="I161" s="12"/>
      <c r="J161" s="12"/>
      <c r="K161" s="12"/>
      <c r="L161" s="16" t="str">
        <f>IF(COUNTA($A161:$K161)=0,"",IF(AND(ISNUMBER(E161),ISNUMBER(F161),N(F161)&gt;=0,N(F161)&lt;=1000),E161+F161/24,"n/a"))</f>
        <v/>
      </c>
      <c r="M161" s="17" t="str">
        <f>IF(COUNTA($A161:$K161)=0,"",IF(OR(NOT(ISNUMBER(L161)),NOT(ISNUMBER(Dashboard!$B$3))),"Check times",IF(AND(H161&lt;&gt;"Done",ROUND((Dashboard!$B$3-L161)*1440,0)&gt;0),"Late","OK")))</f>
        <v/>
      </c>
      <c r="N161" s="17" t="str">
        <f>IF(COUNTA($A161:$K161)=0,"",IF(G161="","",IF(SUMPRODUCT(--($A$2:$A$300=G161))&lt;&gt;1,"Check ID",IF(OR(NOT(ISNUMBER(L161)),NOT(ISNUMBER(INDEX($L$2:$L$300,SUMPRODUCT(($A$2:$A$300=G161)*(ROW($A$2:$A$300)-1)))))),"Check times",IF(ROUND((INDEX($L$2:$L$300,SUMPRODUCT(($A$2:$A$300=G161)*(ROW($A$2:$A$300)-1)))-E161)*1440,0)&gt;0,"Conflict","OK")))))</f>
        <v/>
      </c>
      <c r="O161" s="17" t="str">
        <f>IF(COUNTA($A161:$K161)=0,"",IF(K161="","",IF(SUMPRODUCT(--(Gates!$A$2:$A$50=K161))=0,"Check ID","OK")))</f>
        <v/>
      </c>
      <c r="P161" s="17" t="str">
        <f>IF(COUNTA($A161:$K161)=0,"",IF($A161="","Check ID",IF(SUMPRODUCT(--($A$2:$A$300=$A161))&gt;1,"Duplicate ID",IF(OR(NOT(OR(H161="Not started",H161="In progress",H161="Done",H161="Blocked")),NOT(OR(I161="Y",I161="N")),NOT(OR(J161="Y",J161="N")),K161=""),"Check inputs","OK"))))</f>
        <v/>
      </c>
    </row>
    <row r="162" ht="30" customHeight="1" spans="1:16" x14ac:dyDescent="0.25">
      <c r="A162" s="12"/>
      <c r="B162" s="12"/>
      <c r="C162" s="13"/>
      <c r="D162" s="13"/>
      <c r="E162" s="14"/>
      <c r="F162" s="15"/>
      <c r="G162" s="12"/>
      <c r="H162" s="12"/>
      <c r="I162" s="12"/>
      <c r="J162" s="12"/>
      <c r="K162" s="12"/>
      <c r="L162" s="16" t="str">
        <f>IF(COUNTA($A162:$K162)=0,"",IF(AND(ISNUMBER(E162),ISNUMBER(F162),N(F162)&gt;=0,N(F162)&lt;=1000),E162+F162/24,"n/a"))</f>
        <v/>
      </c>
      <c r="M162" s="17" t="str">
        <f>IF(COUNTA($A162:$K162)=0,"",IF(OR(NOT(ISNUMBER(L162)),NOT(ISNUMBER(Dashboard!$B$3))),"Check times",IF(AND(H162&lt;&gt;"Done",ROUND((Dashboard!$B$3-L162)*1440,0)&gt;0),"Late","OK")))</f>
        <v/>
      </c>
      <c r="N162" s="17" t="str">
        <f>IF(COUNTA($A162:$K162)=0,"",IF(G162="","",IF(SUMPRODUCT(--($A$2:$A$300=G162))&lt;&gt;1,"Check ID",IF(OR(NOT(ISNUMBER(L162)),NOT(ISNUMBER(INDEX($L$2:$L$300,SUMPRODUCT(($A$2:$A$300=G162)*(ROW($A$2:$A$300)-1)))))),"Check times",IF(ROUND((INDEX($L$2:$L$300,SUMPRODUCT(($A$2:$A$300=G162)*(ROW($A$2:$A$300)-1)))-E162)*1440,0)&gt;0,"Conflict","OK")))))</f>
        <v/>
      </c>
      <c r="O162" s="17" t="str">
        <f>IF(COUNTA($A162:$K162)=0,"",IF(K162="","",IF(SUMPRODUCT(--(Gates!$A$2:$A$50=K162))=0,"Check ID","OK")))</f>
        <v/>
      </c>
      <c r="P162" s="17" t="str">
        <f>IF(COUNTA($A162:$K162)=0,"",IF($A162="","Check ID",IF(SUMPRODUCT(--($A$2:$A$300=$A162))&gt;1,"Duplicate ID",IF(OR(NOT(OR(H162="Not started",H162="In progress",H162="Done",H162="Blocked")),NOT(OR(I162="Y",I162="N")),NOT(OR(J162="Y",J162="N")),K162=""),"Check inputs","OK"))))</f>
        <v/>
      </c>
    </row>
    <row r="163" ht="30" customHeight="1" spans="1:16" x14ac:dyDescent="0.25">
      <c r="A163" s="12"/>
      <c r="B163" s="12"/>
      <c r="C163" s="13"/>
      <c r="D163" s="13"/>
      <c r="E163" s="14"/>
      <c r="F163" s="15"/>
      <c r="G163" s="12"/>
      <c r="H163" s="12"/>
      <c r="I163" s="12"/>
      <c r="J163" s="12"/>
      <c r="K163" s="12"/>
      <c r="L163" s="16" t="str">
        <f>IF(COUNTA($A163:$K163)=0,"",IF(AND(ISNUMBER(E163),ISNUMBER(F163),N(F163)&gt;=0,N(F163)&lt;=1000),E163+F163/24,"n/a"))</f>
        <v/>
      </c>
      <c r="M163" s="17" t="str">
        <f>IF(COUNTA($A163:$K163)=0,"",IF(OR(NOT(ISNUMBER(L163)),NOT(ISNUMBER(Dashboard!$B$3))),"Check times",IF(AND(H163&lt;&gt;"Done",ROUND((Dashboard!$B$3-L163)*1440,0)&gt;0),"Late","OK")))</f>
        <v/>
      </c>
      <c r="N163" s="17" t="str">
        <f>IF(COUNTA($A163:$K163)=0,"",IF(G163="","",IF(SUMPRODUCT(--($A$2:$A$300=G163))&lt;&gt;1,"Check ID",IF(OR(NOT(ISNUMBER(L163)),NOT(ISNUMBER(INDEX($L$2:$L$300,SUMPRODUCT(($A$2:$A$300=G163)*(ROW($A$2:$A$300)-1)))))),"Check times",IF(ROUND((INDEX($L$2:$L$300,SUMPRODUCT(($A$2:$A$300=G163)*(ROW($A$2:$A$300)-1)))-E163)*1440,0)&gt;0,"Conflict","OK")))))</f>
        <v/>
      </c>
      <c r="O163" s="17" t="str">
        <f>IF(COUNTA($A163:$K163)=0,"",IF(K163="","",IF(SUMPRODUCT(--(Gates!$A$2:$A$50=K163))=0,"Check ID","OK")))</f>
        <v/>
      </c>
      <c r="P163" s="17" t="str">
        <f>IF(COUNTA($A163:$K163)=0,"",IF($A163="","Check ID",IF(SUMPRODUCT(--($A$2:$A$300=$A163))&gt;1,"Duplicate ID",IF(OR(NOT(OR(H163="Not started",H163="In progress",H163="Done",H163="Blocked")),NOT(OR(I163="Y",I163="N")),NOT(OR(J163="Y",J163="N")),K163=""),"Check inputs","OK"))))</f>
        <v/>
      </c>
    </row>
    <row r="164" ht="30" customHeight="1" spans="1:16" x14ac:dyDescent="0.25">
      <c r="A164" s="12"/>
      <c r="B164" s="12"/>
      <c r="C164" s="13"/>
      <c r="D164" s="13"/>
      <c r="E164" s="14"/>
      <c r="F164" s="15"/>
      <c r="G164" s="12"/>
      <c r="H164" s="12"/>
      <c r="I164" s="12"/>
      <c r="J164" s="12"/>
      <c r="K164" s="12"/>
      <c r="L164" s="16" t="str">
        <f>IF(COUNTA($A164:$K164)=0,"",IF(AND(ISNUMBER(E164),ISNUMBER(F164),N(F164)&gt;=0,N(F164)&lt;=1000),E164+F164/24,"n/a"))</f>
        <v/>
      </c>
      <c r="M164" s="17" t="str">
        <f>IF(COUNTA($A164:$K164)=0,"",IF(OR(NOT(ISNUMBER(L164)),NOT(ISNUMBER(Dashboard!$B$3))),"Check times",IF(AND(H164&lt;&gt;"Done",ROUND((Dashboard!$B$3-L164)*1440,0)&gt;0),"Late","OK")))</f>
        <v/>
      </c>
      <c r="N164" s="17" t="str">
        <f>IF(COUNTA($A164:$K164)=0,"",IF(G164="","",IF(SUMPRODUCT(--($A$2:$A$300=G164))&lt;&gt;1,"Check ID",IF(OR(NOT(ISNUMBER(L164)),NOT(ISNUMBER(INDEX($L$2:$L$300,SUMPRODUCT(($A$2:$A$300=G164)*(ROW($A$2:$A$300)-1)))))),"Check times",IF(ROUND((INDEX($L$2:$L$300,SUMPRODUCT(($A$2:$A$300=G164)*(ROW($A$2:$A$300)-1)))-E164)*1440,0)&gt;0,"Conflict","OK")))))</f>
        <v/>
      </c>
      <c r="O164" s="17" t="str">
        <f>IF(COUNTA($A164:$K164)=0,"",IF(K164="","",IF(SUMPRODUCT(--(Gates!$A$2:$A$50=K164))=0,"Check ID","OK")))</f>
        <v/>
      </c>
      <c r="P164" s="17" t="str">
        <f>IF(COUNTA($A164:$K164)=0,"",IF($A164="","Check ID",IF(SUMPRODUCT(--($A$2:$A$300=$A164))&gt;1,"Duplicate ID",IF(OR(NOT(OR(H164="Not started",H164="In progress",H164="Done",H164="Blocked")),NOT(OR(I164="Y",I164="N")),NOT(OR(J164="Y",J164="N")),K164=""),"Check inputs","OK"))))</f>
        <v/>
      </c>
    </row>
    <row r="165" ht="30" customHeight="1" spans="1:16" x14ac:dyDescent="0.25">
      <c r="A165" s="12"/>
      <c r="B165" s="12"/>
      <c r="C165" s="13"/>
      <c r="D165" s="13"/>
      <c r="E165" s="14"/>
      <c r="F165" s="15"/>
      <c r="G165" s="12"/>
      <c r="H165" s="12"/>
      <c r="I165" s="12"/>
      <c r="J165" s="12"/>
      <c r="K165" s="12"/>
      <c r="L165" s="16" t="str">
        <f>IF(COUNTA($A165:$K165)=0,"",IF(AND(ISNUMBER(E165),ISNUMBER(F165),N(F165)&gt;=0,N(F165)&lt;=1000),E165+F165/24,"n/a"))</f>
        <v/>
      </c>
      <c r="M165" s="17" t="str">
        <f>IF(COUNTA($A165:$K165)=0,"",IF(OR(NOT(ISNUMBER(L165)),NOT(ISNUMBER(Dashboard!$B$3))),"Check times",IF(AND(H165&lt;&gt;"Done",ROUND((Dashboard!$B$3-L165)*1440,0)&gt;0),"Late","OK")))</f>
        <v/>
      </c>
      <c r="N165" s="17" t="str">
        <f>IF(COUNTA($A165:$K165)=0,"",IF(G165="","",IF(SUMPRODUCT(--($A$2:$A$300=G165))&lt;&gt;1,"Check ID",IF(OR(NOT(ISNUMBER(L165)),NOT(ISNUMBER(INDEX($L$2:$L$300,SUMPRODUCT(($A$2:$A$300=G165)*(ROW($A$2:$A$300)-1)))))),"Check times",IF(ROUND((INDEX($L$2:$L$300,SUMPRODUCT(($A$2:$A$300=G165)*(ROW($A$2:$A$300)-1)))-E165)*1440,0)&gt;0,"Conflict","OK")))))</f>
        <v/>
      </c>
      <c r="O165" s="17" t="str">
        <f>IF(COUNTA($A165:$K165)=0,"",IF(K165="","",IF(SUMPRODUCT(--(Gates!$A$2:$A$50=K165))=0,"Check ID","OK")))</f>
        <v/>
      </c>
      <c r="P165" s="17" t="str">
        <f>IF(COUNTA($A165:$K165)=0,"",IF($A165="","Check ID",IF(SUMPRODUCT(--($A$2:$A$300=$A165))&gt;1,"Duplicate ID",IF(OR(NOT(OR(H165="Not started",H165="In progress",H165="Done",H165="Blocked")),NOT(OR(I165="Y",I165="N")),NOT(OR(J165="Y",J165="N")),K165=""),"Check inputs","OK"))))</f>
        <v/>
      </c>
    </row>
    <row r="166" ht="30" customHeight="1" spans="1:16" x14ac:dyDescent="0.25">
      <c r="A166" s="12"/>
      <c r="B166" s="12"/>
      <c r="C166" s="13"/>
      <c r="D166" s="13"/>
      <c r="E166" s="14"/>
      <c r="F166" s="15"/>
      <c r="G166" s="12"/>
      <c r="H166" s="12"/>
      <c r="I166" s="12"/>
      <c r="J166" s="12"/>
      <c r="K166" s="12"/>
      <c r="L166" s="16" t="str">
        <f>IF(COUNTA($A166:$K166)=0,"",IF(AND(ISNUMBER(E166),ISNUMBER(F166),N(F166)&gt;=0,N(F166)&lt;=1000),E166+F166/24,"n/a"))</f>
        <v/>
      </c>
      <c r="M166" s="17" t="str">
        <f>IF(COUNTA($A166:$K166)=0,"",IF(OR(NOT(ISNUMBER(L166)),NOT(ISNUMBER(Dashboard!$B$3))),"Check times",IF(AND(H166&lt;&gt;"Done",ROUND((Dashboard!$B$3-L166)*1440,0)&gt;0),"Late","OK")))</f>
        <v/>
      </c>
      <c r="N166" s="17" t="str">
        <f>IF(COUNTA($A166:$K166)=0,"",IF(G166="","",IF(SUMPRODUCT(--($A$2:$A$300=G166))&lt;&gt;1,"Check ID",IF(OR(NOT(ISNUMBER(L166)),NOT(ISNUMBER(INDEX($L$2:$L$300,SUMPRODUCT(($A$2:$A$300=G166)*(ROW($A$2:$A$300)-1)))))),"Check times",IF(ROUND((INDEX($L$2:$L$300,SUMPRODUCT(($A$2:$A$300=G166)*(ROW($A$2:$A$300)-1)))-E166)*1440,0)&gt;0,"Conflict","OK")))))</f>
        <v/>
      </c>
      <c r="O166" s="17" t="str">
        <f>IF(COUNTA($A166:$K166)=0,"",IF(K166="","",IF(SUMPRODUCT(--(Gates!$A$2:$A$50=K166))=0,"Check ID","OK")))</f>
        <v/>
      </c>
      <c r="P166" s="17" t="str">
        <f>IF(COUNTA($A166:$K166)=0,"",IF($A166="","Check ID",IF(SUMPRODUCT(--($A$2:$A$300=$A166))&gt;1,"Duplicate ID",IF(OR(NOT(OR(H166="Not started",H166="In progress",H166="Done",H166="Blocked")),NOT(OR(I166="Y",I166="N")),NOT(OR(J166="Y",J166="N")),K166=""),"Check inputs","OK"))))</f>
        <v/>
      </c>
    </row>
    <row r="167" ht="30" customHeight="1" spans="1:16" x14ac:dyDescent="0.25">
      <c r="A167" s="12"/>
      <c r="B167" s="12"/>
      <c r="C167" s="13"/>
      <c r="D167" s="13"/>
      <c r="E167" s="14"/>
      <c r="F167" s="15"/>
      <c r="G167" s="12"/>
      <c r="H167" s="12"/>
      <c r="I167" s="12"/>
      <c r="J167" s="12"/>
      <c r="K167" s="12"/>
      <c r="L167" s="16" t="str">
        <f>IF(COUNTA($A167:$K167)=0,"",IF(AND(ISNUMBER(E167),ISNUMBER(F167),N(F167)&gt;=0,N(F167)&lt;=1000),E167+F167/24,"n/a"))</f>
        <v/>
      </c>
      <c r="M167" s="17" t="str">
        <f>IF(COUNTA($A167:$K167)=0,"",IF(OR(NOT(ISNUMBER(L167)),NOT(ISNUMBER(Dashboard!$B$3))),"Check times",IF(AND(H167&lt;&gt;"Done",ROUND((Dashboard!$B$3-L167)*1440,0)&gt;0),"Late","OK")))</f>
        <v/>
      </c>
      <c r="N167" s="17" t="str">
        <f>IF(COUNTA($A167:$K167)=0,"",IF(G167="","",IF(SUMPRODUCT(--($A$2:$A$300=G167))&lt;&gt;1,"Check ID",IF(OR(NOT(ISNUMBER(L167)),NOT(ISNUMBER(INDEX($L$2:$L$300,SUMPRODUCT(($A$2:$A$300=G167)*(ROW($A$2:$A$300)-1)))))),"Check times",IF(ROUND((INDEX($L$2:$L$300,SUMPRODUCT(($A$2:$A$300=G167)*(ROW($A$2:$A$300)-1)))-E167)*1440,0)&gt;0,"Conflict","OK")))))</f>
        <v/>
      </c>
      <c r="O167" s="17" t="str">
        <f>IF(COUNTA($A167:$K167)=0,"",IF(K167="","",IF(SUMPRODUCT(--(Gates!$A$2:$A$50=K167))=0,"Check ID","OK")))</f>
        <v/>
      </c>
      <c r="P167" s="17" t="str">
        <f>IF(COUNTA($A167:$K167)=0,"",IF($A167="","Check ID",IF(SUMPRODUCT(--($A$2:$A$300=$A167))&gt;1,"Duplicate ID",IF(OR(NOT(OR(H167="Not started",H167="In progress",H167="Done",H167="Blocked")),NOT(OR(I167="Y",I167="N")),NOT(OR(J167="Y",J167="N")),K167=""),"Check inputs","OK"))))</f>
        <v/>
      </c>
    </row>
    <row r="168" ht="30" customHeight="1" spans="1:16" x14ac:dyDescent="0.25">
      <c r="A168" s="12"/>
      <c r="B168" s="12"/>
      <c r="C168" s="13"/>
      <c r="D168" s="13"/>
      <c r="E168" s="14"/>
      <c r="F168" s="15"/>
      <c r="G168" s="12"/>
      <c r="H168" s="12"/>
      <c r="I168" s="12"/>
      <c r="J168" s="12"/>
      <c r="K168" s="12"/>
      <c r="L168" s="16" t="str">
        <f>IF(COUNTA($A168:$K168)=0,"",IF(AND(ISNUMBER(E168),ISNUMBER(F168),N(F168)&gt;=0,N(F168)&lt;=1000),E168+F168/24,"n/a"))</f>
        <v/>
      </c>
      <c r="M168" s="17" t="str">
        <f>IF(COUNTA($A168:$K168)=0,"",IF(OR(NOT(ISNUMBER(L168)),NOT(ISNUMBER(Dashboard!$B$3))),"Check times",IF(AND(H168&lt;&gt;"Done",ROUND((Dashboard!$B$3-L168)*1440,0)&gt;0),"Late","OK")))</f>
        <v/>
      </c>
      <c r="N168" s="17" t="str">
        <f>IF(COUNTA($A168:$K168)=0,"",IF(G168="","",IF(SUMPRODUCT(--($A$2:$A$300=G168))&lt;&gt;1,"Check ID",IF(OR(NOT(ISNUMBER(L168)),NOT(ISNUMBER(INDEX($L$2:$L$300,SUMPRODUCT(($A$2:$A$300=G168)*(ROW($A$2:$A$300)-1)))))),"Check times",IF(ROUND((INDEX($L$2:$L$300,SUMPRODUCT(($A$2:$A$300=G168)*(ROW($A$2:$A$300)-1)))-E168)*1440,0)&gt;0,"Conflict","OK")))))</f>
        <v/>
      </c>
      <c r="O168" s="17" t="str">
        <f>IF(COUNTA($A168:$K168)=0,"",IF(K168="","",IF(SUMPRODUCT(--(Gates!$A$2:$A$50=K168))=0,"Check ID","OK")))</f>
        <v/>
      </c>
      <c r="P168" s="17" t="str">
        <f>IF(COUNTA($A168:$K168)=0,"",IF($A168="","Check ID",IF(SUMPRODUCT(--($A$2:$A$300=$A168))&gt;1,"Duplicate ID",IF(OR(NOT(OR(H168="Not started",H168="In progress",H168="Done",H168="Blocked")),NOT(OR(I168="Y",I168="N")),NOT(OR(J168="Y",J168="N")),K168=""),"Check inputs","OK"))))</f>
        <v/>
      </c>
    </row>
    <row r="169" ht="30" customHeight="1" spans="1:16" x14ac:dyDescent="0.25">
      <c r="A169" s="12"/>
      <c r="B169" s="12"/>
      <c r="C169" s="13"/>
      <c r="D169" s="13"/>
      <c r="E169" s="14"/>
      <c r="F169" s="15"/>
      <c r="G169" s="12"/>
      <c r="H169" s="12"/>
      <c r="I169" s="12"/>
      <c r="J169" s="12"/>
      <c r="K169" s="12"/>
      <c r="L169" s="16" t="str">
        <f>IF(COUNTA($A169:$K169)=0,"",IF(AND(ISNUMBER(E169),ISNUMBER(F169),N(F169)&gt;=0,N(F169)&lt;=1000),E169+F169/24,"n/a"))</f>
        <v/>
      </c>
      <c r="M169" s="17" t="str">
        <f>IF(COUNTA($A169:$K169)=0,"",IF(OR(NOT(ISNUMBER(L169)),NOT(ISNUMBER(Dashboard!$B$3))),"Check times",IF(AND(H169&lt;&gt;"Done",ROUND((Dashboard!$B$3-L169)*1440,0)&gt;0),"Late","OK")))</f>
        <v/>
      </c>
      <c r="N169" s="17" t="str">
        <f>IF(COUNTA($A169:$K169)=0,"",IF(G169="","",IF(SUMPRODUCT(--($A$2:$A$300=G169))&lt;&gt;1,"Check ID",IF(OR(NOT(ISNUMBER(L169)),NOT(ISNUMBER(INDEX($L$2:$L$300,SUMPRODUCT(($A$2:$A$300=G169)*(ROW($A$2:$A$300)-1)))))),"Check times",IF(ROUND((INDEX($L$2:$L$300,SUMPRODUCT(($A$2:$A$300=G169)*(ROW($A$2:$A$300)-1)))-E169)*1440,0)&gt;0,"Conflict","OK")))))</f>
        <v/>
      </c>
      <c r="O169" s="17" t="str">
        <f>IF(COUNTA($A169:$K169)=0,"",IF(K169="","",IF(SUMPRODUCT(--(Gates!$A$2:$A$50=K169))=0,"Check ID","OK")))</f>
        <v/>
      </c>
      <c r="P169" s="17" t="str">
        <f>IF(COUNTA($A169:$K169)=0,"",IF($A169="","Check ID",IF(SUMPRODUCT(--($A$2:$A$300=$A169))&gt;1,"Duplicate ID",IF(OR(NOT(OR(H169="Not started",H169="In progress",H169="Done",H169="Blocked")),NOT(OR(I169="Y",I169="N")),NOT(OR(J169="Y",J169="N")),K169=""),"Check inputs","OK"))))</f>
        <v/>
      </c>
    </row>
    <row r="170" ht="30" customHeight="1" spans="1:16" x14ac:dyDescent="0.25">
      <c r="A170" s="12"/>
      <c r="B170" s="12"/>
      <c r="C170" s="13"/>
      <c r="D170" s="13"/>
      <c r="E170" s="14"/>
      <c r="F170" s="15"/>
      <c r="G170" s="12"/>
      <c r="H170" s="12"/>
      <c r="I170" s="12"/>
      <c r="J170" s="12"/>
      <c r="K170" s="12"/>
      <c r="L170" s="16" t="str">
        <f>IF(COUNTA($A170:$K170)=0,"",IF(AND(ISNUMBER(E170),ISNUMBER(F170),N(F170)&gt;=0,N(F170)&lt;=1000),E170+F170/24,"n/a"))</f>
        <v/>
      </c>
      <c r="M170" s="17" t="str">
        <f>IF(COUNTA($A170:$K170)=0,"",IF(OR(NOT(ISNUMBER(L170)),NOT(ISNUMBER(Dashboard!$B$3))),"Check times",IF(AND(H170&lt;&gt;"Done",ROUND((Dashboard!$B$3-L170)*1440,0)&gt;0),"Late","OK")))</f>
        <v/>
      </c>
      <c r="N170" s="17" t="str">
        <f>IF(COUNTA($A170:$K170)=0,"",IF(G170="","",IF(SUMPRODUCT(--($A$2:$A$300=G170))&lt;&gt;1,"Check ID",IF(OR(NOT(ISNUMBER(L170)),NOT(ISNUMBER(INDEX($L$2:$L$300,SUMPRODUCT(($A$2:$A$300=G170)*(ROW($A$2:$A$300)-1)))))),"Check times",IF(ROUND((INDEX($L$2:$L$300,SUMPRODUCT(($A$2:$A$300=G170)*(ROW($A$2:$A$300)-1)))-E170)*1440,0)&gt;0,"Conflict","OK")))))</f>
        <v/>
      </c>
      <c r="O170" s="17" t="str">
        <f>IF(COUNTA($A170:$K170)=0,"",IF(K170="","",IF(SUMPRODUCT(--(Gates!$A$2:$A$50=K170))=0,"Check ID","OK")))</f>
        <v/>
      </c>
      <c r="P170" s="17" t="str">
        <f>IF(COUNTA($A170:$K170)=0,"",IF($A170="","Check ID",IF(SUMPRODUCT(--($A$2:$A$300=$A170))&gt;1,"Duplicate ID",IF(OR(NOT(OR(H170="Not started",H170="In progress",H170="Done",H170="Blocked")),NOT(OR(I170="Y",I170="N")),NOT(OR(J170="Y",J170="N")),K170=""),"Check inputs","OK"))))</f>
        <v/>
      </c>
    </row>
    <row r="171" ht="30" customHeight="1" spans="1:16" x14ac:dyDescent="0.25">
      <c r="A171" s="12"/>
      <c r="B171" s="12"/>
      <c r="C171" s="13"/>
      <c r="D171" s="13"/>
      <c r="E171" s="14"/>
      <c r="F171" s="15"/>
      <c r="G171" s="12"/>
      <c r="H171" s="12"/>
      <c r="I171" s="12"/>
      <c r="J171" s="12"/>
      <c r="K171" s="12"/>
      <c r="L171" s="16" t="str">
        <f>IF(COUNTA($A171:$K171)=0,"",IF(AND(ISNUMBER(E171),ISNUMBER(F171),N(F171)&gt;=0,N(F171)&lt;=1000),E171+F171/24,"n/a"))</f>
        <v/>
      </c>
      <c r="M171" s="17" t="str">
        <f>IF(COUNTA($A171:$K171)=0,"",IF(OR(NOT(ISNUMBER(L171)),NOT(ISNUMBER(Dashboard!$B$3))),"Check times",IF(AND(H171&lt;&gt;"Done",ROUND((Dashboard!$B$3-L171)*1440,0)&gt;0),"Late","OK")))</f>
        <v/>
      </c>
      <c r="N171" s="17" t="str">
        <f>IF(COUNTA($A171:$K171)=0,"",IF(G171="","",IF(SUMPRODUCT(--($A$2:$A$300=G171))&lt;&gt;1,"Check ID",IF(OR(NOT(ISNUMBER(L171)),NOT(ISNUMBER(INDEX($L$2:$L$300,SUMPRODUCT(($A$2:$A$300=G171)*(ROW($A$2:$A$300)-1)))))),"Check times",IF(ROUND((INDEX($L$2:$L$300,SUMPRODUCT(($A$2:$A$300=G171)*(ROW($A$2:$A$300)-1)))-E171)*1440,0)&gt;0,"Conflict","OK")))))</f>
        <v/>
      </c>
      <c r="O171" s="17" t="str">
        <f>IF(COUNTA($A171:$K171)=0,"",IF(K171="","",IF(SUMPRODUCT(--(Gates!$A$2:$A$50=K171))=0,"Check ID","OK")))</f>
        <v/>
      </c>
      <c r="P171" s="17" t="str">
        <f>IF(COUNTA($A171:$K171)=0,"",IF($A171="","Check ID",IF(SUMPRODUCT(--($A$2:$A$300=$A171))&gt;1,"Duplicate ID",IF(OR(NOT(OR(H171="Not started",H171="In progress",H171="Done",H171="Blocked")),NOT(OR(I171="Y",I171="N")),NOT(OR(J171="Y",J171="N")),K171=""),"Check inputs","OK"))))</f>
        <v/>
      </c>
    </row>
    <row r="172" ht="30" customHeight="1" spans="1:16" x14ac:dyDescent="0.25">
      <c r="A172" s="12"/>
      <c r="B172" s="12"/>
      <c r="C172" s="13"/>
      <c r="D172" s="13"/>
      <c r="E172" s="14"/>
      <c r="F172" s="15"/>
      <c r="G172" s="12"/>
      <c r="H172" s="12"/>
      <c r="I172" s="12"/>
      <c r="J172" s="12"/>
      <c r="K172" s="12"/>
      <c r="L172" s="16" t="str">
        <f>IF(COUNTA($A172:$K172)=0,"",IF(AND(ISNUMBER(E172),ISNUMBER(F172),N(F172)&gt;=0,N(F172)&lt;=1000),E172+F172/24,"n/a"))</f>
        <v/>
      </c>
      <c r="M172" s="17" t="str">
        <f>IF(COUNTA($A172:$K172)=0,"",IF(OR(NOT(ISNUMBER(L172)),NOT(ISNUMBER(Dashboard!$B$3))),"Check times",IF(AND(H172&lt;&gt;"Done",ROUND((Dashboard!$B$3-L172)*1440,0)&gt;0),"Late","OK")))</f>
        <v/>
      </c>
      <c r="N172" s="17" t="str">
        <f>IF(COUNTA($A172:$K172)=0,"",IF(G172="","",IF(SUMPRODUCT(--($A$2:$A$300=G172))&lt;&gt;1,"Check ID",IF(OR(NOT(ISNUMBER(L172)),NOT(ISNUMBER(INDEX($L$2:$L$300,SUMPRODUCT(($A$2:$A$300=G172)*(ROW($A$2:$A$300)-1)))))),"Check times",IF(ROUND((INDEX($L$2:$L$300,SUMPRODUCT(($A$2:$A$300=G172)*(ROW($A$2:$A$300)-1)))-E172)*1440,0)&gt;0,"Conflict","OK")))))</f>
        <v/>
      </c>
      <c r="O172" s="17" t="str">
        <f>IF(COUNTA($A172:$K172)=0,"",IF(K172="","",IF(SUMPRODUCT(--(Gates!$A$2:$A$50=K172))=0,"Check ID","OK")))</f>
        <v/>
      </c>
      <c r="P172" s="17" t="str">
        <f>IF(COUNTA($A172:$K172)=0,"",IF($A172="","Check ID",IF(SUMPRODUCT(--($A$2:$A$300=$A172))&gt;1,"Duplicate ID",IF(OR(NOT(OR(H172="Not started",H172="In progress",H172="Done",H172="Blocked")),NOT(OR(I172="Y",I172="N")),NOT(OR(J172="Y",J172="N")),K172=""),"Check inputs","OK"))))</f>
        <v/>
      </c>
    </row>
    <row r="173" ht="30" customHeight="1" spans="1:16" x14ac:dyDescent="0.25">
      <c r="A173" s="12"/>
      <c r="B173" s="12"/>
      <c r="C173" s="13"/>
      <c r="D173" s="13"/>
      <c r="E173" s="14"/>
      <c r="F173" s="15"/>
      <c r="G173" s="12"/>
      <c r="H173" s="12"/>
      <c r="I173" s="12"/>
      <c r="J173" s="12"/>
      <c r="K173" s="12"/>
      <c r="L173" s="16" t="str">
        <f>IF(COUNTA($A173:$K173)=0,"",IF(AND(ISNUMBER(E173),ISNUMBER(F173),N(F173)&gt;=0,N(F173)&lt;=1000),E173+F173/24,"n/a"))</f>
        <v/>
      </c>
      <c r="M173" s="17" t="str">
        <f>IF(COUNTA($A173:$K173)=0,"",IF(OR(NOT(ISNUMBER(L173)),NOT(ISNUMBER(Dashboard!$B$3))),"Check times",IF(AND(H173&lt;&gt;"Done",ROUND((Dashboard!$B$3-L173)*1440,0)&gt;0),"Late","OK")))</f>
        <v/>
      </c>
      <c r="N173" s="17" t="str">
        <f>IF(COUNTA($A173:$K173)=0,"",IF(G173="","",IF(SUMPRODUCT(--($A$2:$A$300=G173))&lt;&gt;1,"Check ID",IF(OR(NOT(ISNUMBER(L173)),NOT(ISNUMBER(INDEX($L$2:$L$300,SUMPRODUCT(($A$2:$A$300=G173)*(ROW($A$2:$A$300)-1)))))),"Check times",IF(ROUND((INDEX($L$2:$L$300,SUMPRODUCT(($A$2:$A$300=G173)*(ROW($A$2:$A$300)-1)))-E173)*1440,0)&gt;0,"Conflict","OK")))))</f>
        <v/>
      </c>
      <c r="O173" s="17" t="str">
        <f>IF(COUNTA($A173:$K173)=0,"",IF(K173="","",IF(SUMPRODUCT(--(Gates!$A$2:$A$50=K173))=0,"Check ID","OK")))</f>
        <v/>
      </c>
      <c r="P173" s="17" t="str">
        <f>IF(COUNTA($A173:$K173)=0,"",IF($A173="","Check ID",IF(SUMPRODUCT(--($A$2:$A$300=$A173))&gt;1,"Duplicate ID",IF(OR(NOT(OR(H173="Not started",H173="In progress",H173="Done",H173="Blocked")),NOT(OR(I173="Y",I173="N")),NOT(OR(J173="Y",J173="N")),K173=""),"Check inputs","OK"))))</f>
        <v/>
      </c>
    </row>
    <row r="174" ht="30" customHeight="1" spans="1:16" x14ac:dyDescent="0.25">
      <c r="A174" s="12"/>
      <c r="B174" s="12"/>
      <c r="C174" s="13"/>
      <c r="D174" s="13"/>
      <c r="E174" s="14"/>
      <c r="F174" s="15"/>
      <c r="G174" s="12"/>
      <c r="H174" s="12"/>
      <c r="I174" s="12"/>
      <c r="J174" s="12"/>
      <c r="K174" s="12"/>
      <c r="L174" s="16" t="str">
        <f>IF(COUNTA($A174:$K174)=0,"",IF(AND(ISNUMBER(E174),ISNUMBER(F174),N(F174)&gt;=0,N(F174)&lt;=1000),E174+F174/24,"n/a"))</f>
        <v/>
      </c>
      <c r="M174" s="17" t="str">
        <f>IF(COUNTA($A174:$K174)=0,"",IF(OR(NOT(ISNUMBER(L174)),NOT(ISNUMBER(Dashboard!$B$3))),"Check times",IF(AND(H174&lt;&gt;"Done",ROUND((Dashboard!$B$3-L174)*1440,0)&gt;0),"Late","OK")))</f>
        <v/>
      </c>
      <c r="N174" s="17" t="str">
        <f>IF(COUNTA($A174:$K174)=0,"",IF(G174="","",IF(SUMPRODUCT(--($A$2:$A$300=G174))&lt;&gt;1,"Check ID",IF(OR(NOT(ISNUMBER(L174)),NOT(ISNUMBER(INDEX($L$2:$L$300,SUMPRODUCT(($A$2:$A$300=G174)*(ROW($A$2:$A$300)-1)))))),"Check times",IF(ROUND((INDEX($L$2:$L$300,SUMPRODUCT(($A$2:$A$300=G174)*(ROW($A$2:$A$300)-1)))-E174)*1440,0)&gt;0,"Conflict","OK")))))</f>
        <v/>
      </c>
      <c r="O174" s="17" t="str">
        <f>IF(COUNTA($A174:$K174)=0,"",IF(K174="","",IF(SUMPRODUCT(--(Gates!$A$2:$A$50=K174))=0,"Check ID","OK")))</f>
        <v/>
      </c>
      <c r="P174" s="17" t="str">
        <f>IF(COUNTA($A174:$K174)=0,"",IF($A174="","Check ID",IF(SUMPRODUCT(--($A$2:$A$300=$A174))&gt;1,"Duplicate ID",IF(OR(NOT(OR(H174="Not started",H174="In progress",H174="Done",H174="Blocked")),NOT(OR(I174="Y",I174="N")),NOT(OR(J174="Y",J174="N")),K174=""),"Check inputs","OK"))))</f>
        <v/>
      </c>
    </row>
    <row r="175" ht="30" customHeight="1" spans="1:16" x14ac:dyDescent="0.25">
      <c r="A175" s="12"/>
      <c r="B175" s="12"/>
      <c r="C175" s="13"/>
      <c r="D175" s="13"/>
      <c r="E175" s="14"/>
      <c r="F175" s="15"/>
      <c r="G175" s="12"/>
      <c r="H175" s="12"/>
      <c r="I175" s="12"/>
      <c r="J175" s="12"/>
      <c r="K175" s="12"/>
      <c r="L175" s="16" t="str">
        <f>IF(COUNTA($A175:$K175)=0,"",IF(AND(ISNUMBER(E175),ISNUMBER(F175),N(F175)&gt;=0,N(F175)&lt;=1000),E175+F175/24,"n/a"))</f>
        <v/>
      </c>
      <c r="M175" s="17" t="str">
        <f>IF(COUNTA($A175:$K175)=0,"",IF(OR(NOT(ISNUMBER(L175)),NOT(ISNUMBER(Dashboard!$B$3))),"Check times",IF(AND(H175&lt;&gt;"Done",ROUND((Dashboard!$B$3-L175)*1440,0)&gt;0),"Late","OK")))</f>
        <v/>
      </c>
      <c r="N175" s="17" t="str">
        <f>IF(COUNTA($A175:$K175)=0,"",IF(G175="","",IF(SUMPRODUCT(--($A$2:$A$300=G175))&lt;&gt;1,"Check ID",IF(OR(NOT(ISNUMBER(L175)),NOT(ISNUMBER(INDEX($L$2:$L$300,SUMPRODUCT(($A$2:$A$300=G175)*(ROW($A$2:$A$300)-1)))))),"Check times",IF(ROUND((INDEX($L$2:$L$300,SUMPRODUCT(($A$2:$A$300=G175)*(ROW($A$2:$A$300)-1)))-E175)*1440,0)&gt;0,"Conflict","OK")))))</f>
        <v/>
      </c>
      <c r="O175" s="17" t="str">
        <f>IF(COUNTA($A175:$K175)=0,"",IF(K175="","",IF(SUMPRODUCT(--(Gates!$A$2:$A$50=K175))=0,"Check ID","OK")))</f>
        <v/>
      </c>
      <c r="P175" s="17" t="str">
        <f>IF(COUNTA($A175:$K175)=0,"",IF($A175="","Check ID",IF(SUMPRODUCT(--($A$2:$A$300=$A175))&gt;1,"Duplicate ID",IF(OR(NOT(OR(H175="Not started",H175="In progress",H175="Done",H175="Blocked")),NOT(OR(I175="Y",I175="N")),NOT(OR(J175="Y",J175="N")),K175=""),"Check inputs","OK"))))</f>
        <v/>
      </c>
    </row>
    <row r="176" ht="30" customHeight="1" spans="1:16" x14ac:dyDescent="0.25">
      <c r="A176" s="12"/>
      <c r="B176" s="12"/>
      <c r="C176" s="13"/>
      <c r="D176" s="13"/>
      <c r="E176" s="14"/>
      <c r="F176" s="15"/>
      <c r="G176" s="12"/>
      <c r="H176" s="12"/>
      <c r="I176" s="12"/>
      <c r="J176" s="12"/>
      <c r="K176" s="12"/>
      <c r="L176" s="16" t="str">
        <f>IF(COUNTA($A176:$K176)=0,"",IF(AND(ISNUMBER(E176),ISNUMBER(F176),N(F176)&gt;=0,N(F176)&lt;=1000),E176+F176/24,"n/a"))</f>
        <v/>
      </c>
      <c r="M176" s="17" t="str">
        <f>IF(COUNTA($A176:$K176)=0,"",IF(OR(NOT(ISNUMBER(L176)),NOT(ISNUMBER(Dashboard!$B$3))),"Check times",IF(AND(H176&lt;&gt;"Done",ROUND((Dashboard!$B$3-L176)*1440,0)&gt;0),"Late","OK")))</f>
        <v/>
      </c>
      <c r="N176" s="17" t="str">
        <f>IF(COUNTA($A176:$K176)=0,"",IF(G176="","",IF(SUMPRODUCT(--($A$2:$A$300=G176))&lt;&gt;1,"Check ID",IF(OR(NOT(ISNUMBER(L176)),NOT(ISNUMBER(INDEX($L$2:$L$300,SUMPRODUCT(($A$2:$A$300=G176)*(ROW($A$2:$A$300)-1)))))),"Check times",IF(ROUND((INDEX($L$2:$L$300,SUMPRODUCT(($A$2:$A$300=G176)*(ROW($A$2:$A$300)-1)))-E176)*1440,0)&gt;0,"Conflict","OK")))))</f>
        <v/>
      </c>
      <c r="O176" s="17" t="str">
        <f>IF(COUNTA($A176:$K176)=0,"",IF(K176="","",IF(SUMPRODUCT(--(Gates!$A$2:$A$50=K176))=0,"Check ID","OK")))</f>
        <v/>
      </c>
      <c r="P176" s="17" t="str">
        <f>IF(COUNTA($A176:$K176)=0,"",IF($A176="","Check ID",IF(SUMPRODUCT(--($A$2:$A$300=$A176))&gt;1,"Duplicate ID",IF(OR(NOT(OR(H176="Not started",H176="In progress",H176="Done",H176="Blocked")),NOT(OR(I176="Y",I176="N")),NOT(OR(J176="Y",J176="N")),K176=""),"Check inputs","OK"))))</f>
        <v/>
      </c>
    </row>
    <row r="177" ht="30" customHeight="1" spans="1:16" x14ac:dyDescent="0.25">
      <c r="A177" s="12"/>
      <c r="B177" s="12"/>
      <c r="C177" s="13"/>
      <c r="D177" s="13"/>
      <c r="E177" s="14"/>
      <c r="F177" s="15"/>
      <c r="G177" s="12"/>
      <c r="H177" s="12"/>
      <c r="I177" s="12"/>
      <c r="J177" s="12"/>
      <c r="K177" s="12"/>
      <c r="L177" s="16" t="str">
        <f>IF(COUNTA($A177:$K177)=0,"",IF(AND(ISNUMBER(E177),ISNUMBER(F177),N(F177)&gt;=0,N(F177)&lt;=1000),E177+F177/24,"n/a"))</f>
        <v/>
      </c>
      <c r="M177" s="17" t="str">
        <f>IF(COUNTA($A177:$K177)=0,"",IF(OR(NOT(ISNUMBER(L177)),NOT(ISNUMBER(Dashboard!$B$3))),"Check times",IF(AND(H177&lt;&gt;"Done",ROUND((Dashboard!$B$3-L177)*1440,0)&gt;0),"Late","OK")))</f>
        <v/>
      </c>
      <c r="N177" s="17" t="str">
        <f>IF(COUNTA($A177:$K177)=0,"",IF(G177="","",IF(SUMPRODUCT(--($A$2:$A$300=G177))&lt;&gt;1,"Check ID",IF(OR(NOT(ISNUMBER(L177)),NOT(ISNUMBER(INDEX($L$2:$L$300,SUMPRODUCT(($A$2:$A$300=G177)*(ROW($A$2:$A$300)-1)))))),"Check times",IF(ROUND((INDEX($L$2:$L$300,SUMPRODUCT(($A$2:$A$300=G177)*(ROW($A$2:$A$300)-1)))-E177)*1440,0)&gt;0,"Conflict","OK")))))</f>
        <v/>
      </c>
      <c r="O177" s="17" t="str">
        <f>IF(COUNTA($A177:$K177)=0,"",IF(K177="","",IF(SUMPRODUCT(--(Gates!$A$2:$A$50=K177))=0,"Check ID","OK")))</f>
        <v/>
      </c>
      <c r="P177" s="17" t="str">
        <f>IF(COUNTA($A177:$K177)=0,"",IF($A177="","Check ID",IF(SUMPRODUCT(--($A$2:$A$300=$A177))&gt;1,"Duplicate ID",IF(OR(NOT(OR(H177="Not started",H177="In progress",H177="Done",H177="Blocked")),NOT(OR(I177="Y",I177="N")),NOT(OR(J177="Y",J177="N")),K177=""),"Check inputs","OK"))))</f>
        <v/>
      </c>
    </row>
    <row r="178" ht="30" customHeight="1" spans="1:16" x14ac:dyDescent="0.25">
      <c r="A178" s="12"/>
      <c r="B178" s="12"/>
      <c r="C178" s="13"/>
      <c r="D178" s="13"/>
      <c r="E178" s="14"/>
      <c r="F178" s="15"/>
      <c r="G178" s="12"/>
      <c r="H178" s="12"/>
      <c r="I178" s="12"/>
      <c r="J178" s="12"/>
      <c r="K178" s="12"/>
      <c r="L178" s="16" t="str">
        <f>IF(COUNTA($A178:$K178)=0,"",IF(AND(ISNUMBER(E178),ISNUMBER(F178),N(F178)&gt;=0,N(F178)&lt;=1000),E178+F178/24,"n/a"))</f>
        <v/>
      </c>
      <c r="M178" s="17" t="str">
        <f>IF(COUNTA($A178:$K178)=0,"",IF(OR(NOT(ISNUMBER(L178)),NOT(ISNUMBER(Dashboard!$B$3))),"Check times",IF(AND(H178&lt;&gt;"Done",ROUND((Dashboard!$B$3-L178)*1440,0)&gt;0),"Late","OK")))</f>
        <v/>
      </c>
      <c r="N178" s="17" t="str">
        <f>IF(COUNTA($A178:$K178)=0,"",IF(G178="","",IF(SUMPRODUCT(--($A$2:$A$300=G178))&lt;&gt;1,"Check ID",IF(OR(NOT(ISNUMBER(L178)),NOT(ISNUMBER(INDEX($L$2:$L$300,SUMPRODUCT(($A$2:$A$300=G178)*(ROW($A$2:$A$300)-1)))))),"Check times",IF(ROUND((INDEX($L$2:$L$300,SUMPRODUCT(($A$2:$A$300=G178)*(ROW($A$2:$A$300)-1)))-E178)*1440,0)&gt;0,"Conflict","OK")))))</f>
        <v/>
      </c>
      <c r="O178" s="17" t="str">
        <f>IF(COUNTA($A178:$K178)=0,"",IF(K178="","",IF(SUMPRODUCT(--(Gates!$A$2:$A$50=K178))=0,"Check ID","OK")))</f>
        <v/>
      </c>
      <c r="P178" s="17" t="str">
        <f>IF(COUNTA($A178:$K178)=0,"",IF($A178="","Check ID",IF(SUMPRODUCT(--($A$2:$A$300=$A178))&gt;1,"Duplicate ID",IF(OR(NOT(OR(H178="Not started",H178="In progress",H178="Done",H178="Blocked")),NOT(OR(I178="Y",I178="N")),NOT(OR(J178="Y",J178="N")),K178=""),"Check inputs","OK"))))</f>
        <v/>
      </c>
    </row>
    <row r="179" ht="30" customHeight="1" spans="1:16" x14ac:dyDescent="0.25">
      <c r="A179" s="12"/>
      <c r="B179" s="12"/>
      <c r="C179" s="13"/>
      <c r="D179" s="13"/>
      <c r="E179" s="14"/>
      <c r="F179" s="15"/>
      <c r="G179" s="12"/>
      <c r="H179" s="12"/>
      <c r="I179" s="12"/>
      <c r="J179" s="12"/>
      <c r="K179" s="12"/>
      <c r="L179" s="16" t="str">
        <f>IF(COUNTA($A179:$K179)=0,"",IF(AND(ISNUMBER(E179),ISNUMBER(F179),N(F179)&gt;=0,N(F179)&lt;=1000),E179+F179/24,"n/a"))</f>
        <v/>
      </c>
      <c r="M179" s="17" t="str">
        <f>IF(COUNTA($A179:$K179)=0,"",IF(OR(NOT(ISNUMBER(L179)),NOT(ISNUMBER(Dashboard!$B$3))),"Check times",IF(AND(H179&lt;&gt;"Done",ROUND((Dashboard!$B$3-L179)*1440,0)&gt;0),"Late","OK")))</f>
        <v/>
      </c>
      <c r="N179" s="17" t="str">
        <f>IF(COUNTA($A179:$K179)=0,"",IF(G179="","",IF(SUMPRODUCT(--($A$2:$A$300=G179))&lt;&gt;1,"Check ID",IF(OR(NOT(ISNUMBER(L179)),NOT(ISNUMBER(INDEX($L$2:$L$300,SUMPRODUCT(($A$2:$A$300=G179)*(ROW($A$2:$A$300)-1)))))),"Check times",IF(ROUND((INDEX($L$2:$L$300,SUMPRODUCT(($A$2:$A$300=G179)*(ROW($A$2:$A$300)-1)))-E179)*1440,0)&gt;0,"Conflict","OK")))))</f>
        <v/>
      </c>
      <c r="O179" s="17" t="str">
        <f>IF(COUNTA($A179:$K179)=0,"",IF(K179="","",IF(SUMPRODUCT(--(Gates!$A$2:$A$50=K179))=0,"Check ID","OK")))</f>
        <v/>
      </c>
      <c r="P179" s="17" t="str">
        <f>IF(COUNTA($A179:$K179)=0,"",IF($A179="","Check ID",IF(SUMPRODUCT(--($A$2:$A$300=$A179))&gt;1,"Duplicate ID",IF(OR(NOT(OR(H179="Not started",H179="In progress",H179="Done",H179="Blocked")),NOT(OR(I179="Y",I179="N")),NOT(OR(J179="Y",J179="N")),K179=""),"Check inputs","OK"))))</f>
        <v/>
      </c>
    </row>
    <row r="180" ht="30" customHeight="1" spans="1:16" x14ac:dyDescent="0.25">
      <c r="A180" s="12"/>
      <c r="B180" s="12"/>
      <c r="C180" s="13"/>
      <c r="D180" s="13"/>
      <c r="E180" s="14"/>
      <c r="F180" s="15"/>
      <c r="G180" s="12"/>
      <c r="H180" s="12"/>
      <c r="I180" s="12"/>
      <c r="J180" s="12"/>
      <c r="K180" s="12"/>
      <c r="L180" s="16" t="str">
        <f>IF(COUNTA($A180:$K180)=0,"",IF(AND(ISNUMBER(E180),ISNUMBER(F180),N(F180)&gt;=0,N(F180)&lt;=1000),E180+F180/24,"n/a"))</f>
        <v/>
      </c>
      <c r="M180" s="17" t="str">
        <f>IF(COUNTA($A180:$K180)=0,"",IF(OR(NOT(ISNUMBER(L180)),NOT(ISNUMBER(Dashboard!$B$3))),"Check times",IF(AND(H180&lt;&gt;"Done",ROUND((Dashboard!$B$3-L180)*1440,0)&gt;0),"Late","OK")))</f>
        <v/>
      </c>
      <c r="N180" s="17" t="str">
        <f>IF(COUNTA($A180:$K180)=0,"",IF(G180="","",IF(SUMPRODUCT(--($A$2:$A$300=G180))&lt;&gt;1,"Check ID",IF(OR(NOT(ISNUMBER(L180)),NOT(ISNUMBER(INDEX($L$2:$L$300,SUMPRODUCT(($A$2:$A$300=G180)*(ROW($A$2:$A$300)-1)))))),"Check times",IF(ROUND((INDEX($L$2:$L$300,SUMPRODUCT(($A$2:$A$300=G180)*(ROW($A$2:$A$300)-1)))-E180)*1440,0)&gt;0,"Conflict","OK")))))</f>
        <v/>
      </c>
      <c r="O180" s="17" t="str">
        <f>IF(COUNTA($A180:$K180)=0,"",IF(K180="","",IF(SUMPRODUCT(--(Gates!$A$2:$A$50=K180))=0,"Check ID","OK")))</f>
        <v/>
      </c>
      <c r="P180" s="17" t="str">
        <f>IF(COUNTA($A180:$K180)=0,"",IF($A180="","Check ID",IF(SUMPRODUCT(--($A$2:$A$300=$A180))&gt;1,"Duplicate ID",IF(OR(NOT(OR(H180="Not started",H180="In progress",H180="Done",H180="Blocked")),NOT(OR(I180="Y",I180="N")),NOT(OR(J180="Y",J180="N")),K180=""),"Check inputs","OK"))))</f>
        <v/>
      </c>
    </row>
    <row r="181" ht="30" customHeight="1" spans="1:16" x14ac:dyDescent="0.25">
      <c r="A181" s="12"/>
      <c r="B181" s="12"/>
      <c r="C181" s="13"/>
      <c r="D181" s="13"/>
      <c r="E181" s="14"/>
      <c r="F181" s="15"/>
      <c r="G181" s="12"/>
      <c r="H181" s="12"/>
      <c r="I181" s="12"/>
      <c r="J181" s="12"/>
      <c r="K181" s="12"/>
      <c r="L181" s="16" t="str">
        <f>IF(COUNTA($A181:$K181)=0,"",IF(AND(ISNUMBER(E181),ISNUMBER(F181),N(F181)&gt;=0,N(F181)&lt;=1000),E181+F181/24,"n/a"))</f>
        <v/>
      </c>
      <c r="M181" s="17" t="str">
        <f>IF(COUNTA($A181:$K181)=0,"",IF(OR(NOT(ISNUMBER(L181)),NOT(ISNUMBER(Dashboard!$B$3))),"Check times",IF(AND(H181&lt;&gt;"Done",ROUND((Dashboard!$B$3-L181)*1440,0)&gt;0),"Late","OK")))</f>
        <v/>
      </c>
      <c r="N181" s="17" t="str">
        <f>IF(COUNTA($A181:$K181)=0,"",IF(G181="","",IF(SUMPRODUCT(--($A$2:$A$300=G181))&lt;&gt;1,"Check ID",IF(OR(NOT(ISNUMBER(L181)),NOT(ISNUMBER(INDEX($L$2:$L$300,SUMPRODUCT(($A$2:$A$300=G181)*(ROW($A$2:$A$300)-1)))))),"Check times",IF(ROUND((INDEX($L$2:$L$300,SUMPRODUCT(($A$2:$A$300=G181)*(ROW($A$2:$A$300)-1)))-E181)*1440,0)&gt;0,"Conflict","OK")))))</f>
        <v/>
      </c>
      <c r="O181" s="17" t="str">
        <f>IF(COUNTA($A181:$K181)=0,"",IF(K181="","",IF(SUMPRODUCT(--(Gates!$A$2:$A$50=K181))=0,"Check ID","OK")))</f>
        <v/>
      </c>
      <c r="P181" s="17" t="str">
        <f>IF(COUNTA($A181:$K181)=0,"",IF($A181="","Check ID",IF(SUMPRODUCT(--($A$2:$A$300=$A181))&gt;1,"Duplicate ID",IF(OR(NOT(OR(H181="Not started",H181="In progress",H181="Done",H181="Blocked")),NOT(OR(I181="Y",I181="N")),NOT(OR(J181="Y",J181="N")),K181=""),"Check inputs","OK"))))</f>
        <v/>
      </c>
    </row>
    <row r="182" ht="30" customHeight="1" spans="1:16" x14ac:dyDescent="0.25">
      <c r="A182" s="12"/>
      <c r="B182" s="12"/>
      <c r="C182" s="13"/>
      <c r="D182" s="13"/>
      <c r="E182" s="14"/>
      <c r="F182" s="15"/>
      <c r="G182" s="12"/>
      <c r="H182" s="12"/>
      <c r="I182" s="12"/>
      <c r="J182" s="12"/>
      <c r="K182" s="12"/>
      <c r="L182" s="16" t="str">
        <f>IF(COUNTA($A182:$K182)=0,"",IF(AND(ISNUMBER(E182),ISNUMBER(F182),N(F182)&gt;=0,N(F182)&lt;=1000),E182+F182/24,"n/a"))</f>
        <v/>
      </c>
      <c r="M182" s="17" t="str">
        <f>IF(COUNTA($A182:$K182)=0,"",IF(OR(NOT(ISNUMBER(L182)),NOT(ISNUMBER(Dashboard!$B$3))),"Check times",IF(AND(H182&lt;&gt;"Done",ROUND((Dashboard!$B$3-L182)*1440,0)&gt;0),"Late","OK")))</f>
        <v/>
      </c>
      <c r="N182" s="17" t="str">
        <f>IF(COUNTA($A182:$K182)=0,"",IF(G182="","",IF(SUMPRODUCT(--($A$2:$A$300=G182))&lt;&gt;1,"Check ID",IF(OR(NOT(ISNUMBER(L182)),NOT(ISNUMBER(INDEX($L$2:$L$300,SUMPRODUCT(($A$2:$A$300=G182)*(ROW($A$2:$A$300)-1)))))),"Check times",IF(ROUND((INDEX($L$2:$L$300,SUMPRODUCT(($A$2:$A$300=G182)*(ROW($A$2:$A$300)-1)))-E182)*1440,0)&gt;0,"Conflict","OK")))))</f>
        <v/>
      </c>
      <c r="O182" s="17" t="str">
        <f>IF(COUNTA($A182:$K182)=0,"",IF(K182="","",IF(SUMPRODUCT(--(Gates!$A$2:$A$50=K182))=0,"Check ID","OK")))</f>
        <v/>
      </c>
      <c r="P182" s="17" t="str">
        <f>IF(COUNTA($A182:$K182)=0,"",IF($A182="","Check ID",IF(SUMPRODUCT(--($A$2:$A$300=$A182))&gt;1,"Duplicate ID",IF(OR(NOT(OR(H182="Not started",H182="In progress",H182="Done",H182="Blocked")),NOT(OR(I182="Y",I182="N")),NOT(OR(J182="Y",J182="N")),K182=""),"Check inputs","OK"))))</f>
        <v/>
      </c>
    </row>
    <row r="183" ht="30" customHeight="1" spans="1:16" x14ac:dyDescent="0.25">
      <c r="A183" s="12"/>
      <c r="B183" s="12"/>
      <c r="C183" s="13"/>
      <c r="D183" s="13"/>
      <c r="E183" s="14"/>
      <c r="F183" s="15"/>
      <c r="G183" s="12"/>
      <c r="H183" s="12"/>
      <c r="I183" s="12"/>
      <c r="J183" s="12"/>
      <c r="K183" s="12"/>
      <c r="L183" s="16" t="str">
        <f>IF(COUNTA($A183:$K183)=0,"",IF(AND(ISNUMBER(E183),ISNUMBER(F183),N(F183)&gt;=0,N(F183)&lt;=1000),E183+F183/24,"n/a"))</f>
        <v/>
      </c>
      <c r="M183" s="17" t="str">
        <f>IF(COUNTA($A183:$K183)=0,"",IF(OR(NOT(ISNUMBER(L183)),NOT(ISNUMBER(Dashboard!$B$3))),"Check times",IF(AND(H183&lt;&gt;"Done",ROUND((Dashboard!$B$3-L183)*1440,0)&gt;0),"Late","OK")))</f>
        <v/>
      </c>
      <c r="N183" s="17" t="str">
        <f>IF(COUNTA($A183:$K183)=0,"",IF(G183="","",IF(SUMPRODUCT(--($A$2:$A$300=G183))&lt;&gt;1,"Check ID",IF(OR(NOT(ISNUMBER(L183)),NOT(ISNUMBER(INDEX($L$2:$L$300,SUMPRODUCT(($A$2:$A$300=G183)*(ROW($A$2:$A$300)-1)))))),"Check times",IF(ROUND((INDEX($L$2:$L$300,SUMPRODUCT(($A$2:$A$300=G183)*(ROW($A$2:$A$300)-1)))-E183)*1440,0)&gt;0,"Conflict","OK")))))</f>
        <v/>
      </c>
      <c r="O183" s="17" t="str">
        <f>IF(COUNTA($A183:$K183)=0,"",IF(K183="","",IF(SUMPRODUCT(--(Gates!$A$2:$A$50=K183))=0,"Check ID","OK")))</f>
        <v/>
      </c>
      <c r="P183" s="17" t="str">
        <f>IF(COUNTA($A183:$K183)=0,"",IF($A183="","Check ID",IF(SUMPRODUCT(--($A$2:$A$300=$A183))&gt;1,"Duplicate ID",IF(OR(NOT(OR(H183="Not started",H183="In progress",H183="Done",H183="Blocked")),NOT(OR(I183="Y",I183="N")),NOT(OR(J183="Y",J183="N")),K183=""),"Check inputs","OK"))))</f>
        <v/>
      </c>
    </row>
    <row r="184" ht="30" customHeight="1" spans="1:16" x14ac:dyDescent="0.25">
      <c r="A184" s="12"/>
      <c r="B184" s="12"/>
      <c r="C184" s="13"/>
      <c r="D184" s="13"/>
      <c r="E184" s="14"/>
      <c r="F184" s="15"/>
      <c r="G184" s="12"/>
      <c r="H184" s="12"/>
      <c r="I184" s="12"/>
      <c r="J184" s="12"/>
      <c r="K184" s="12"/>
      <c r="L184" s="16" t="str">
        <f>IF(COUNTA($A184:$K184)=0,"",IF(AND(ISNUMBER(E184),ISNUMBER(F184),N(F184)&gt;=0,N(F184)&lt;=1000),E184+F184/24,"n/a"))</f>
        <v/>
      </c>
      <c r="M184" s="17" t="str">
        <f>IF(COUNTA($A184:$K184)=0,"",IF(OR(NOT(ISNUMBER(L184)),NOT(ISNUMBER(Dashboard!$B$3))),"Check times",IF(AND(H184&lt;&gt;"Done",ROUND((Dashboard!$B$3-L184)*1440,0)&gt;0),"Late","OK")))</f>
        <v/>
      </c>
      <c r="N184" s="17" t="str">
        <f>IF(COUNTA($A184:$K184)=0,"",IF(G184="","",IF(SUMPRODUCT(--($A$2:$A$300=G184))&lt;&gt;1,"Check ID",IF(OR(NOT(ISNUMBER(L184)),NOT(ISNUMBER(INDEX($L$2:$L$300,SUMPRODUCT(($A$2:$A$300=G184)*(ROW($A$2:$A$300)-1)))))),"Check times",IF(ROUND((INDEX($L$2:$L$300,SUMPRODUCT(($A$2:$A$300=G184)*(ROW($A$2:$A$300)-1)))-E184)*1440,0)&gt;0,"Conflict","OK")))))</f>
        <v/>
      </c>
      <c r="O184" s="17" t="str">
        <f>IF(COUNTA($A184:$K184)=0,"",IF(K184="","",IF(SUMPRODUCT(--(Gates!$A$2:$A$50=K184))=0,"Check ID","OK")))</f>
        <v/>
      </c>
      <c r="P184" s="17" t="str">
        <f>IF(COUNTA($A184:$K184)=0,"",IF($A184="","Check ID",IF(SUMPRODUCT(--($A$2:$A$300=$A184))&gt;1,"Duplicate ID",IF(OR(NOT(OR(H184="Not started",H184="In progress",H184="Done",H184="Blocked")),NOT(OR(I184="Y",I184="N")),NOT(OR(J184="Y",J184="N")),K184=""),"Check inputs","OK"))))</f>
        <v/>
      </c>
    </row>
    <row r="185" ht="30" customHeight="1" spans="1:16" x14ac:dyDescent="0.25">
      <c r="A185" s="12"/>
      <c r="B185" s="12"/>
      <c r="C185" s="13"/>
      <c r="D185" s="13"/>
      <c r="E185" s="14"/>
      <c r="F185" s="15"/>
      <c r="G185" s="12"/>
      <c r="H185" s="12"/>
      <c r="I185" s="12"/>
      <c r="J185" s="12"/>
      <c r="K185" s="12"/>
      <c r="L185" s="16" t="str">
        <f>IF(COUNTA($A185:$K185)=0,"",IF(AND(ISNUMBER(E185),ISNUMBER(F185),N(F185)&gt;=0,N(F185)&lt;=1000),E185+F185/24,"n/a"))</f>
        <v/>
      </c>
      <c r="M185" s="17" t="str">
        <f>IF(COUNTA($A185:$K185)=0,"",IF(OR(NOT(ISNUMBER(L185)),NOT(ISNUMBER(Dashboard!$B$3))),"Check times",IF(AND(H185&lt;&gt;"Done",ROUND((Dashboard!$B$3-L185)*1440,0)&gt;0),"Late","OK")))</f>
        <v/>
      </c>
      <c r="N185" s="17" t="str">
        <f>IF(COUNTA($A185:$K185)=0,"",IF(G185="","",IF(SUMPRODUCT(--($A$2:$A$300=G185))&lt;&gt;1,"Check ID",IF(OR(NOT(ISNUMBER(L185)),NOT(ISNUMBER(INDEX($L$2:$L$300,SUMPRODUCT(($A$2:$A$300=G185)*(ROW($A$2:$A$300)-1)))))),"Check times",IF(ROUND((INDEX($L$2:$L$300,SUMPRODUCT(($A$2:$A$300=G185)*(ROW($A$2:$A$300)-1)))-E185)*1440,0)&gt;0,"Conflict","OK")))))</f>
        <v/>
      </c>
      <c r="O185" s="17" t="str">
        <f>IF(COUNTA($A185:$K185)=0,"",IF(K185="","",IF(SUMPRODUCT(--(Gates!$A$2:$A$50=K185))=0,"Check ID","OK")))</f>
        <v/>
      </c>
      <c r="P185" s="17" t="str">
        <f>IF(COUNTA($A185:$K185)=0,"",IF($A185="","Check ID",IF(SUMPRODUCT(--($A$2:$A$300=$A185))&gt;1,"Duplicate ID",IF(OR(NOT(OR(H185="Not started",H185="In progress",H185="Done",H185="Blocked")),NOT(OR(I185="Y",I185="N")),NOT(OR(J185="Y",J185="N")),K185=""),"Check inputs","OK"))))</f>
        <v/>
      </c>
    </row>
    <row r="186" ht="30" customHeight="1" spans="1:16" x14ac:dyDescent="0.25">
      <c r="A186" s="12"/>
      <c r="B186" s="12"/>
      <c r="C186" s="13"/>
      <c r="D186" s="13"/>
      <c r="E186" s="14"/>
      <c r="F186" s="15"/>
      <c r="G186" s="12"/>
      <c r="H186" s="12"/>
      <c r="I186" s="12"/>
      <c r="J186" s="12"/>
      <c r="K186" s="12"/>
      <c r="L186" s="16" t="str">
        <f>IF(COUNTA($A186:$K186)=0,"",IF(AND(ISNUMBER(E186),ISNUMBER(F186),N(F186)&gt;=0,N(F186)&lt;=1000),E186+F186/24,"n/a"))</f>
        <v/>
      </c>
      <c r="M186" s="17" t="str">
        <f>IF(COUNTA($A186:$K186)=0,"",IF(OR(NOT(ISNUMBER(L186)),NOT(ISNUMBER(Dashboard!$B$3))),"Check times",IF(AND(H186&lt;&gt;"Done",ROUND((Dashboard!$B$3-L186)*1440,0)&gt;0),"Late","OK")))</f>
        <v/>
      </c>
      <c r="N186" s="17" t="str">
        <f>IF(COUNTA($A186:$K186)=0,"",IF(G186="","",IF(SUMPRODUCT(--($A$2:$A$300=G186))&lt;&gt;1,"Check ID",IF(OR(NOT(ISNUMBER(L186)),NOT(ISNUMBER(INDEX($L$2:$L$300,SUMPRODUCT(($A$2:$A$300=G186)*(ROW($A$2:$A$300)-1)))))),"Check times",IF(ROUND((INDEX($L$2:$L$300,SUMPRODUCT(($A$2:$A$300=G186)*(ROW($A$2:$A$300)-1)))-E186)*1440,0)&gt;0,"Conflict","OK")))))</f>
        <v/>
      </c>
      <c r="O186" s="17" t="str">
        <f>IF(COUNTA($A186:$K186)=0,"",IF(K186="","",IF(SUMPRODUCT(--(Gates!$A$2:$A$50=K186))=0,"Check ID","OK")))</f>
        <v/>
      </c>
      <c r="P186" s="17" t="str">
        <f>IF(COUNTA($A186:$K186)=0,"",IF($A186="","Check ID",IF(SUMPRODUCT(--($A$2:$A$300=$A186))&gt;1,"Duplicate ID",IF(OR(NOT(OR(H186="Not started",H186="In progress",H186="Done",H186="Blocked")),NOT(OR(I186="Y",I186="N")),NOT(OR(J186="Y",J186="N")),K186=""),"Check inputs","OK"))))</f>
        <v/>
      </c>
    </row>
    <row r="187" ht="30" customHeight="1" spans="1:16" x14ac:dyDescent="0.25">
      <c r="A187" s="12"/>
      <c r="B187" s="12"/>
      <c r="C187" s="13"/>
      <c r="D187" s="13"/>
      <c r="E187" s="14"/>
      <c r="F187" s="15"/>
      <c r="G187" s="12"/>
      <c r="H187" s="12"/>
      <c r="I187" s="12"/>
      <c r="J187" s="12"/>
      <c r="K187" s="12"/>
      <c r="L187" s="16" t="str">
        <f>IF(COUNTA($A187:$K187)=0,"",IF(AND(ISNUMBER(E187),ISNUMBER(F187),N(F187)&gt;=0,N(F187)&lt;=1000),E187+F187/24,"n/a"))</f>
        <v/>
      </c>
      <c r="M187" s="17" t="str">
        <f>IF(COUNTA($A187:$K187)=0,"",IF(OR(NOT(ISNUMBER(L187)),NOT(ISNUMBER(Dashboard!$B$3))),"Check times",IF(AND(H187&lt;&gt;"Done",ROUND((Dashboard!$B$3-L187)*1440,0)&gt;0),"Late","OK")))</f>
        <v/>
      </c>
      <c r="N187" s="17" t="str">
        <f>IF(COUNTA($A187:$K187)=0,"",IF(G187="","",IF(SUMPRODUCT(--($A$2:$A$300=G187))&lt;&gt;1,"Check ID",IF(OR(NOT(ISNUMBER(L187)),NOT(ISNUMBER(INDEX($L$2:$L$300,SUMPRODUCT(($A$2:$A$300=G187)*(ROW($A$2:$A$300)-1)))))),"Check times",IF(ROUND((INDEX($L$2:$L$300,SUMPRODUCT(($A$2:$A$300=G187)*(ROW($A$2:$A$300)-1)))-E187)*1440,0)&gt;0,"Conflict","OK")))))</f>
        <v/>
      </c>
      <c r="O187" s="17" t="str">
        <f>IF(COUNTA($A187:$K187)=0,"",IF(K187="","",IF(SUMPRODUCT(--(Gates!$A$2:$A$50=K187))=0,"Check ID","OK")))</f>
        <v/>
      </c>
      <c r="P187" s="17" t="str">
        <f>IF(COUNTA($A187:$K187)=0,"",IF($A187="","Check ID",IF(SUMPRODUCT(--($A$2:$A$300=$A187))&gt;1,"Duplicate ID",IF(OR(NOT(OR(H187="Not started",H187="In progress",H187="Done",H187="Blocked")),NOT(OR(I187="Y",I187="N")),NOT(OR(J187="Y",J187="N")),K187=""),"Check inputs","OK"))))</f>
        <v/>
      </c>
    </row>
    <row r="188" ht="30" customHeight="1" spans="1:16" x14ac:dyDescent="0.25">
      <c r="A188" s="12"/>
      <c r="B188" s="12"/>
      <c r="C188" s="13"/>
      <c r="D188" s="13"/>
      <c r="E188" s="14"/>
      <c r="F188" s="15"/>
      <c r="G188" s="12"/>
      <c r="H188" s="12"/>
      <c r="I188" s="12"/>
      <c r="J188" s="12"/>
      <c r="K188" s="12"/>
      <c r="L188" s="16" t="str">
        <f>IF(COUNTA($A188:$K188)=0,"",IF(AND(ISNUMBER(E188),ISNUMBER(F188),N(F188)&gt;=0,N(F188)&lt;=1000),E188+F188/24,"n/a"))</f>
        <v/>
      </c>
      <c r="M188" s="17" t="str">
        <f>IF(COUNTA($A188:$K188)=0,"",IF(OR(NOT(ISNUMBER(L188)),NOT(ISNUMBER(Dashboard!$B$3))),"Check times",IF(AND(H188&lt;&gt;"Done",ROUND((Dashboard!$B$3-L188)*1440,0)&gt;0),"Late","OK")))</f>
        <v/>
      </c>
      <c r="N188" s="17" t="str">
        <f>IF(COUNTA($A188:$K188)=0,"",IF(G188="","",IF(SUMPRODUCT(--($A$2:$A$300=G188))&lt;&gt;1,"Check ID",IF(OR(NOT(ISNUMBER(L188)),NOT(ISNUMBER(INDEX($L$2:$L$300,SUMPRODUCT(($A$2:$A$300=G188)*(ROW($A$2:$A$300)-1)))))),"Check times",IF(ROUND((INDEX($L$2:$L$300,SUMPRODUCT(($A$2:$A$300=G188)*(ROW($A$2:$A$300)-1)))-E188)*1440,0)&gt;0,"Conflict","OK")))))</f>
        <v/>
      </c>
      <c r="O188" s="17" t="str">
        <f>IF(COUNTA($A188:$K188)=0,"",IF(K188="","",IF(SUMPRODUCT(--(Gates!$A$2:$A$50=K188))=0,"Check ID","OK")))</f>
        <v/>
      </c>
      <c r="P188" s="17" t="str">
        <f>IF(COUNTA($A188:$K188)=0,"",IF($A188="","Check ID",IF(SUMPRODUCT(--($A$2:$A$300=$A188))&gt;1,"Duplicate ID",IF(OR(NOT(OR(H188="Not started",H188="In progress",H188="Done",H188="Blocked")),NOT(OR(I188="Y",I188="N")),NOT(OR(J188="Y",J188="N")),K188=""),"Check inputs","OK"))))</f>
        <v/>
      </c>
    </row>
    <row r="189" ht="30" customHeight="1" spans="1:16" x14ac:dyDescent="0.25">
      <c r="A189" s="12"/>
      <c r="B189" s="12"/>
      <c r="C189" s="13"/>
      <c r="D189" s="13"/>
      <c r="E189" s="14"/>
      <c r="F189" s="15"/>
      <c r="G189" s="12"/>
      <c r="H189" s="12"/>
      <c r="I189" s="12"/>
      <c r="J189" s="12"/>
      <c r="K189" s="12"/>
      <c r="L189" s="16" t="str">
        <f>IF(COUNTA($A189:$K189)=0,"",IF(AND(ISNUMBER(E189),ISNUMBER(F189),N(F189)&gt;=0,N(F189)&lt;=1000),E189+F189/24,"n/a"))</f>
        <v/>
      </c>
      <c r="M189" s="17" t="str">
        <f>IF(COUNTA($A189:$K189)=0,"",IF(OR(NOT(ISNUMBER(L189)),NOT(ISNUMBER(Dashboard!$B$3))),"Check times",IF(AND(H189&lt;&gt;"Done",ROUND((Dashboard!$B$3-L189)*1440,0)&gt;0),"Late","OK")))</f>
        <v/>
      </c>
      <c r="N189" s="17" t="str">
        <f>IF(COUNTA($A189:$K189)=0,"",IF(G189="","",IF(SUMPRODUCT(--($A$2:$A$300=G189))&lt;&gt;1,"Check ID",IF(OR(NOT(ISNUMBER(L189)),NOT(ISNUMBER(INDEX($L$2:$L$300,SUMPRODUCT(($A$2:$A$300=G189)*(ROW($A$2:$A$300)-1)))))),"Check times",IF(ROUND((INDEX($L$2:$L$300,SUMPRODUCT(($A$2:$A$300=G189)*(ROW($A$2:$A$300)-1)))-E189)*1440,0)&gt;0,"Conflict","OK")))))</f>
        <v/>
      </c>
      <c r="O189" s="17" t="str">
        <f>IF(COUNTA($A189:$K189)=0,"",IF(K189="","",IF(SUMPRODUCT(--(Gates!$A$2:$A$50=K189))=0,"Check ID","OK")))</f>
        <v/>
      </c>
      <c r="P189" s="17" t="str">
        <f>IF(COUNTA($A189:$K189)=0,"",IF($A189="","Check ID",IF(SUMPRODUCT(--($A$2:$A$300=$A189))&gt;1,"Duplicate ID",IF(OR(NOT(OR(H189="Not started",H189="In progress",H189="Done",H189="Blocked")),NOT(OR(I189="Y",I189="N")),NOT(OR(J189="Y",J189="N")),K189=""),"Check inputs","OK"))))</f>
        <v/>
      </c>
    </row>
    <row r="190" ht="30" customHeight="1" spans="1:16" x14ac:dyDescent="0.25">
      <c r="A190" s="12"/>
      <c r="B190" s="12"/>
      <c r="C190" s="13"/>
      <c r="D190" s="13"/>
      <c r="E190" s="14"/>
      <c r="F190" s="15"/>
      <c r="G190" s="12"/>
      <c r="H190" s="12"/>
      <c r="I190" s="12"/>
      <c r="J190" s="12"/>
      <c r="K190" s="12"/>
      <c r="L190" s="16" t="str">
        <f>IF(COUNTA($A190:$K190)=0,"",IF(AND(ISNUMBER(E190),ISNUMBER(F190),N(F190)&gt;=0,N(F190)&lt;=1000),E190+F190/24,"n/a"))</f>
        <v/>
      </c>
      <c r="M190" s="17" t="str">
        <f>IF(COUNTA($A190:$K190)=0,"",IF(OR(NOT(ISNUMBER(L190)),NOT(ISNUMBER(Dashboard!$B$3))),"Check times",IF(AND(H190&lt;&gt;"Done",ROUND((Dashboard!$B$3-L190)*1440,0)&gt;0),"Late","OK")))</f>
        <v/>
      </c>
      <c r="N190" s="17" t="str">
        <f>IF(COUNTA($A190:$K190)=0,"",IF(G190="","",IF(SUMPRODUCT(--($A$2:$A$300=G190))&lt;&gt;1,"Check ID",IF(OR(NOT(ISNUMBER(L190)),NOT(ISNUMBER(INDEX($L$2:$L$300,SUMPRODUCT(($A$2:$A$300=G190)*(ROW($A$2:$A$300)-1)))))),"Check times",IF(ROUND((INDEX($L$2:$L$300,SUMPRODUCT(($A$2:$A$300=G190)*(ROW($A$2:$A$300)-1)))-E190)*1440,0)&gt;0,"Conflict","OK")))))</f>
        <v/>
      </c>
      <c r="O190" s="17" t="str">
        <f>IF(COUNTA($A190:$K190)=0,"",IF(K190="","",IF(SUMPRODUCT(--(Gates!$A$2:$A$50=K190))=0,"Check ID","OK")))</f>
        <v/>
      </c>
      <c r="P190" s="17" t="str">
        <f>IF(COUNTA($A190:$K190)=0,"",IF($A190="","Check ID",IF(SUMPRODUCT(--($A$2:$A$300=$A190))&gt;1,"Duplicate ID",IF(OR(NOT(OR(H190="Not started",H190="In progress",H190="Done",H190="Blocked")),NOT(OR(I190="Y",I190="N")),NOT(OR(J190="Y",J190="N")),K190=""),"Check inputs","OK"))))</f>
        <v/>
      </c>
    </row>
    <row r="191" ht="30" customHeight="1" spans="1:16" x14ac:dyDescent="0.25">
      <c r="A191" s="12"/>
      <c r="B191" s="12"/>
      <c r="C191" s="13"/>
      <c r="D191" s="13"/>
      <c r="E191" s="14"/>
      <c r="F191" s="15"/>
      <c r="G191" s="12"/>
      <c r="H191" s="12"/>
      <c r="I191" s="12"/>
      <c r="J191" s="12"/>
      <c r="K191" s="12"/>
      <c r="L191" s="16" t="str">
        <f>IF(COUNTA($A191:$K191)=0,"",IF(AND(ISNUMBER(E191),ISNUMBER(F191),N(F191)&gt;=0,N(F191)&lt;=1000),E191+F191/24,"n/a"))</f>
        <v/>
      </c>
      <c r="M191" s="17" t="str">
        <f>IF(COUNTA($A191:$K191)=0,"",IF(OR(NOT(ISNUMBER(L191)),NOT(ISNUMBER(Dashboard!$B$3))),"Check times",IF(AND(H191&lt;&gt;"Done",ROUND((Dashboard!$B$3-L191)*1440,0)&gt;0),"Late","OK")))</f>
        <v/>
      </c>
      <c r="N191" s="17" t="str">
        <f>IF(COUNTA($A191:$K191)=0,"",IF(G191="","",IF(SUMPRODUCT(--($A$2:$A$300=G191))&lt;&gt;1,"Check ID",IF(OR(NOT(ISNUMBER(L191)),NOT(ISNUMBER(INDEX($L$2:$L$300,SUMPRODUCT(($A$2:$A$300=G191)*(ROW($A$2:$A$300)-1)))))),"Check times",IF(ROUND((INDEX($L$2:$L$300,SUMPRODUCT(($A$2:$A$300=G191)*(ROW($A$2:$A$300)-1)))-E191)*1440,0)&gt;0,"Conflict","OK")))))</f>
        <v/>
      </c>
      <c r="O191" s="17" t="str">
        <f>IF(COUNTA($A191:$K191)=0,"",IF(K191="","",IF(SUMPRODUCT(--(Gates!$A$2:$A$50=K191))=0,"Check ID","OK")))</f>
        <v/>
      </c>
      <c r="P191" s="17" t="str">
        <f>IF(COUNTA($A191:$K191)=0,"",IF($A191="","Check ID",IF(SUMPRODUCT(--($A$2:$A$300=$A191))&gt;1,"Duplicate ID",IF(OR(NOT(OR(H191="Not started",H191="In progress",H191="Done",H191="Blocked")),NOT(OR(I191="Y",I191="N")),NOT(OR(J191="Y",J191="N")),K191=""),"Check inputs","OK"))))</f>
        <v/>
      </c>
    </row>
    <row r="192" ht="30" customHeight="1" spans="1:16" x14ac:dyDescent="0.25">
      <c r="A192" s="12"/>
      <c r="B192" s="12"/>
      <c r="C192" s="13"/>
      <c r="D192" s="13"/>
      <c r="E192" s="14"/>
      <c r="F192" s="15"/>
      <c r="G192" s="12"/>
      <c r="H192" s="12"/>
      <c r="I192" s="12"/>
      <c r="J192" s="12"/>
      <c r="K192" s="12"/>
      <c r="L192" s="16" t="str">
        <f>IF(COUNTA($A192:$K192)=0,"",IF(AND(ISNUMBER(E192),ISNUMBER(F192),N(F192)&gt;=0,N(F192)&lt;=1000),E192+F192/24,"n/a"))</f>
        <v/>
      </c>
      <c r="M192" s="17" t="str">
        <f>IF(COUNTA($A192:$K192)=0,"",IF(OR(NOT(ISNUMBER(L192)),NOT(ISNUMBER(Dashboard!$B$3))),"Check times",IF(AND(H192&lt;&gt;"Done",ROUND((Dashboard!$B$3-L192)*1440,0)&gt;0),"Late","OK")))</f>
        <v/>
      </c>
      <c r="N192" s="17" t="str">
        <f>IF(COUNTA($A192:$K192)=0,"",IF(G192="","",IF(SUMPRODUCT(--($A$2:$A$300=G192))&lt;&gt;1,"Check ID",IF(OR(NOT(ISNUMBER(L192)),NOT(ISNUMBER(INDEX($L$2:$L$300,SUMPRODUCT(($A$2:$A$300=G192)*(ROW($A$2:$A$300)-1)))))),"Check times",IF(ROUND((INDEX($L$2:$L$300,SUMPRODUCT(($A$2:$A$300=G192)*(ROW($A$2:$A$300)-1)))-E192)*1440,0)&gt;0,"Conflict","OK")))))</f>
        <v/>
      </c>
      <c r="O192" s="17" t="str">
        <f>IF(COUNTA($A192:$K192)=0,"",IF(K192="","",IF(SUMPRODUCT(--(Gates!$A$2:$A$50=K192))=0,"Check ID","OK")))</f>
        <v/>
      </c>
      <c r="P192" s="17" t="str">
        <f>IF(COUNTA($A192:$K192)=0,"",IF($A192="","Check ID",IF(SUMPRODUCT(--($A$2:$A$300=$A192))&gt;1,"Duplicate ID",IF(OR(NOT(OR(H192="Not started",H192="In progress",H192="Done",H192="Blocked")),NOT(OR(I192="Y",I192="N")),NOT(OR(J192="Y",J192="N")),K192=""),"Check inputs","OK"))))</f>
        <v/>
      </c>
    </row>
    <row r="193" ht="30" customHeight="1" spans="1:16" x14ac:dyDescent="0.25">
      <c r="A193" s="12"/>
      <c r="B193" s="12"/>
      <c r="C193" s="13"/>
      <c r="D193" s="13"/>
      <c r="E193" s="14"/>
      <c r="F193" s="15"/>
      <c r="G193" s="12"/>
      <c r="H193" s="12"/>
      <c r="I193" s="12"/>
      <c r="J193" s="12"/>
      <c r="K193" s="12"/>
      <c r="L193" s="16" t="str">
        <f>IF(COUNTA($A193:$K193)=0,"",IF(AND(ISNUMBER(E193),ISNUMBER(F193),N(F193)&gt;=0,N(F193)&lt;=1000),E193+F193/24,"n/a"))</f>
        <v/>
      </c>
      <c r="M193" s="17" t="str">
        <f>IF(COUNTA($A193:$K193)=0,"",IF(OR(NOT(ISNUMBER(L193)),NOT(ISNUMBER(Dashboard!$B$3))),"Check times",IF(AND(H193&lt;&gt;"Done",ROUND((Dashboard!$B$3-L193)*1440,0)&gt;0),"Late","OK")))</f>
        <v/>
      </c>
      <c r="N193" s="17" t="str">
        <f>IF(COUNTA($A193:$K193)=0,"",IF(G193="","",IF(SUMPRODUCT(--($A$2:$A$300=G193))&lt;&gt;1,"Check ID",IF(OR(NOT(ISNUMBER(L193)),NOT(ISNUMBER(INDEX($L$2:$L$300,SUMPRODUCT(($A$2:$A$300=G193)*(ROW($A$2:$A$300)-1)))))),"Check times",IF(ROUND((INDEX($L$2:$L$300,SUMPRODUCT(($A$2:$A$300=G193)*(ROW($A$2:$A$300)-1)))-E193)*1440,0)&gt;0,"Conflict","OK")))))</f>
        <v/>
      </c>
      <c r="O193" s="17" t="str">
        <f>IF(COUNTA($A193:$K193)=0,"",IF(K193="","",IF(SUMPRODUCT(--(Gates!$A$2:$A$50=K193))=0,"Check ID","OK")))</f>
        <v/>
      </c>
      <c r="P193" s="17" t="str">
        <f>IF(COUNTA($A193:$K193)=0,"",IF($A193="","Check ID",IF(SUMPRODUCT(--($A$2:$A$300=$A193))&gt;1,"Duplicate ID",IF(OR(NOT(OR(H193="Not started",H193="In progress",H193="Done",H193="Blocked")),NOT(OR(I193="Y",I193="N")),NOT(OR(J193="Y",J193="N")),K193=""),"Check inputs","OK"))))</f>
        <v/>
      </c>
    </row>
    <row r="194" ht="30" customHeight="1" spans="1:16" x14ac:dyDescent="0.25">
      <c r="A194" s="12"/>
      <c r="B194" s="12"/>
      <c r="C194" s="13"/>
      <c r="D194" s="13"/>
      <c r="E194" s="14"/>
      <c r="F194" s="15"/>
      <c r="G194" s="12"/>
      <c r="H194" s="12"/>
      <c r="I194" s="12"/>
      <c r="J194" s="12"/>
      <c r="K194" s="12"/>
      <c r="L194" s="16" t="str">
        <f>IF(COUNTA($A194:$K194)=0,"",IF(AND(ISNUMBER(E194),ISNUMBER(F194),N(F194)&gt;=0,N(F194)&lt;=1000),E194+F194/24,"n/a"))</f>
        <v/>
      </c>
      <c r="M194" s="17" t="str">
        <f>IF(COUNTA($A194:$K194)=0,"",IF(OR(NOT(ISNUMBER(L194)),NOT(ISNUMBER(Dashboard!$B$3))),"Check times",IF(AND(H194&lt;&gt;"Done",ROUND((Dashboard!$B$3-L194)*1440,0)&gt;0),"Late","OK")))</f>
        <v/>
      </c>
      <c r="N194" s="17" t="str">
        <f>IF(COUNTA($A194:$K194)=0,"",IF(G194="","",IF(SUMPRODUCT(--($A$2:$A$300=G194))&lt;&gt;1,"Check ID",IF(OR(NOT(ISNUMBER(L194)),NOT(ISNUMBER(INDEX($L$2:$L$300,SUMPRODUCT(($A$2:$A$300=G194)*(ROW($A$2:$A$300)-1)))))),"Check times",IF(ROUND((INDEX($L$2:$L$300,SUMPRODUCT(($A$2:$A$300=G194)*(ROW($A$2:$A$300)-1)))-E194)*1440,0)&gt;0,"Conflict","OK")))))</f>
        <v/>
      </c>
      <c r="O194" s="17" t="str">
        <f>IF(COUNTA($A194:$K194)=0,"",IF(K194="","",IF(SUMPRODUCT(--(Gates!$A$2:$A$50=K194))=0,"Check ID","OK")))</f>
        <v/>
      </c>
      <c r="P194" s="17" t="str">
        <f>IF(COUNTA($A194:$K194)=0,"",IF($A194="","Check ID",IF(SUMPRODUCT(--($A$2:$A$300=$A194))&gt;1,"Duplicate ID",IF(OR(NOT(OR(H194="Not started",H194="In progress",H194="Done",H194="Blocked")),NOT(OR(I194="Y",I194="N")),NOT(OR(J194="Y",J194="N")),K194=""),"Check inputs","OK"))))</f>
        <v/>
      </c>
    </row>
    <row r="195" ht="30" customHeight="1" spans="1:16" x14ac:dyDescent="0.25">
      <c r="A195" s="12"/>
      <c r="B195" s="12"/>
      <c r="C195" s="13"/>
      <c r="D195" s="13"/>
      <c r="E195" s="14"/>
      <c r="F195" s="15"/>
      <c r="G195" s="12"/>
      <c r="H195" s="12"/>
      <c r="I195" s="12"/>
      <c r="J195" s="12"/>
      <c r="K195" s="12"/>
      <c r="L195" s="16" t="str">
        <f>IF(COUNTA($A195:$K195)=0,"",IF(AND(ISNUMBER(E195),ISNUMBER(F195),N(F195)&gt;=0,N(F195)&lt;=1000),E195+F195/24,"n/a"))</f>
        <v/>
      </c>
      <c r="M195" s="17" t="str">
        <f>IF(COUNTA($A195:$K195)=0,"",IF(OR(NOT(ISNUMBER(L195)),NOT(ISNUMBER(Dashboard!$B$3))),"Check times",IF(AND(H195&lt;&gt;"Done",ROUND((Dashboard!$B$3-L195)*1440,0)&gt;0),"Late","OK")))</f>
        <v/>
      </c>
      <c r="N195" s="17" t="str">
        <f>IF(COUNTA($A195:$K195)=0,"",IF(G195="","",IF(SUMPRODUCT(--($A$2:$A$300=G195))&lt;&gt;1,"Check ID",IF(OR(NOT(ISNUMBER(L195)),NOT(ISNUMBER(INDEX($L$2:$L$300,SUMPRODUCT(($A$2:$A$300=G195)*(ROW($A$2:$A$300)-1)))))),"Check times",IF(ROUND((INDEX($L$2:$L$300,SUMPRODUCT(($A$2:$A$300=G195)*(ROW($A$2:$A$300)-1)))-E195)*1440,0)&gt;0,"Conflict","OK")))))</f>
        <v/>
      </c>
      <c r="O195" s="17" t="str">
        <f>IF(COUNTA($A195:$K195)=0,"",IF(K195="","",IF(SUMPRODUCT(--(Gates!$A$2:$A$50=K195))=0,"Check ID","OK")))</f>
        <v/>
      </c>
      <c r="P195" s="17" t="str">
        <f>IF(COUNTA($A195:$K195)=0,"",IF($A195="","Check ID",IF(SUMPRODUCT(--($A$2:$A$300=$A195))&gt;1,"Duplicate ID",IF(OR(NOT(OR(H195="Not started",H195="In progress",H195="Done",H195="Blocked")),NOT(OR(I195="Y",I195="N")),NOT(OR(J195="Y",J195="N")),K195=""),"Check inputs","OK"))))</f>
        <v/>
      </c>
    </row>
    <row r="196" ht="30" customHeight="1" spans="1:16" x14ac:dyDescent="0.25">
      <c r="A196" s="12"/>
      <c r="B196" s="12"/>
      <c r="C196" s="13"/>
      <c r="D196" s="13"/>
      <c r="E196" s="14"/>
      <c r="F196" s="15"/>
      <c r="G196" s="12"/>
      <c r="H196" s="12"/>
      <c r="I196" s="12"/>
      <c r="J196" s="12"/>
      <c r="K196" s="12"/>
      <c r="L196" s="16" t="str">
        <f>IF(COUNTA($A196:$K196)=0,"",IF(AND(ISNUMBER(E196),ISNUMBER(F196),N(F196)&gt;=0,N(F196)&lt;=1000),E196+F196/24,"n/a"))</f>
        <v/>
      </c>
      <c r="M196" s="17" t="str">
        <f>IF(COUNTA($A196:$K196)=0,"",IF(OR(NOT(ISNUMBER(L196)),NOT(ISNUMBER(Dashboard!$B$3))),"Check times",IF(AND(H196&lt;&gt;"Done",ROUND((Dashboard!$B$3-L196)*1440,0)&gt;0),"Late","OK")))</f>
        <v/>
      </c>
      <c r="N196" s="17" t="str">
        <f>IF(COUNTA($A196:$K196)=0,"",IF(G196="","",IF(SUMPRODUCT(--($A$2:$A$300=G196))&lt;&gt;1,"Check ID",IF(OR(NOT(ISNUMBER(L196)),NOT(ISNUMBER(INDEX($L$2:$L$300,SUMPRODUCT(($A$2:$A$300=G196)*(ROW($A$2:$A$300)-1)))))),"Check times",IF(ROUND((INDEX($L$2:$L$300,SUMPRODUCT(($A$2:$A$300=G196)*(ROW($A$2:$A$300)-1)))-E196)*1440,0)&gt;0,"Conflict","OK")))))</f>
        <v/>
      </c>
      <c r="O196" s="17" t="str">
        <f>IF(COUNTA($A196:$K196)=0,"",IF(K196="","",IF(SUMPRODUCT(--(Gates!$A$2:$A$50=K196))=0,"Check ID","OK")))</f>
        <v/>
      </c>
      <c r="P196" s="17" t="str">
        <f>IF(COUNTA($A196:$K196)=0,"",IF($A196="","Check ID",IF(SUMPRODUCT(--($A$2:$A$300=$A196))&gt;1,"Duplicate ID",IF(OR(NOT(OR(H196="Not started",H196="In progress",H196="Done",H196="Blocked")),NOT(OR(I196="Y",I196="N")),NOT(OR(J196="Y",J196="N")),K196=""),"Check inputs","OK"))))</f>
        <v/>
      </c>
    </row>
    <row r="197" ht="30" customHeight="1" spans="1:16" x14ac:dyDescent="0.25">
      <c r="A197" s="12"/>
      <c r="B197" s="12"/>
      <c r="C197" s="13"/>
      <c r="D197" s="13"/>
      <c r="E197" s="14"/>
      <c r="F197" s="15"/>
      <c r="G197" s="12"/>
      <c r="H197" s="12"/>
      <c r="I197" s="12"/>
      <c r="J197" s="12"/>
      <c r="K197" s="12"/>
      <c r="L197" s="16" t="str">
        <f>IF(COUNTA($A197:$K197)=0,"",IF(AND(ISNUMBER(E197),ISNUMBER(F197),N(F197)&gt;=0,N(F197)&lt;=1000),E197+F197/24,"n/a"))</f>
        <v/>
      </c>
      <c r="M197" s="17" t="str">
        <f>IF(COUNTA($A197:$K197)=0,"",IF(OR(NOT(ISNUMBER(L197)),NOT(ISNUMBER(Dashboard!$B$3))),"Check times",IF(AND(H197&lt;&gt;"Done",ROUND((Dashboard!$B$3-L197)*1440,0)&gt;0),"Late","OK")))</f>
        <v/>
      </c>
      <c r="N197" s="17" t="str">
        <f>IF(COUNTA($A197:$K197)=0,"",IF(G197="","",IF(SUMPRODUCT(--($A$2:$A$300=G197))&lt;&gt;1,"Check ID",IF(OR(NOT(ISNUMBER(L197)),NOT(ISNUMBER(INDEX($L$2:$L$300,SUMPRODUCT(($A$2:$A$300=G197)*(ROW($A$2:$A$300)-1)))))),"Check times",IF(ROUND((INDEX($L$2:$L$300,SUMPRODUCT(($A$2:$A$300=G197)*(ROW($A$2:$A$300)-1)))-E197)*1440,0)&gt;0,"Conflict","OK")))))</f>
        <v/>
      </c>
      <c r="O197" s="17" t="str">
        <f>IF(COUNTA($A197:$K197)=0,"",IF(K197="","",IF(SUMPRODUCT(--(Gates!$A$2:$A$50=K197))=0,"Check ID","OK")))</f>
        <v/>
      </c>
      <c r="P197" s="17" t="str">
        <f>IF(COUNTA($A197:$K197)=0,"",IF($A197="","Check ID",IF(SUMPRODUCT(--($A$2:$A$300=$A197))&gt;1,"Duplicate ID",IF(OR(NOT(OR(H197="Not started",H197="In progress",H197="Done",H197="Blocked")),NOT(OR(I197="Y",I197="N")),NOT(OR(J197="Y",J197="N")),K197=""),"Check inputs","OK"))))</f>
        <v/>
      </c>
    </row>
    <row r="198" ht="30" customHeight="1" spans="1:16" x14ac:dyDescent="0.25">
      <c r="A198" s="12"/>
      <c r="B198" s="12"/>
      <c r="C198" s="13"/>
      <c r="D198" s="13"/>
      <c r="E198" s="14"/>
      <c r="F198" s="15"/>
      <c r="G198" s="12"/>
      <c r="H198" s="12"/>
      <c r="I198" s="12"/>
      <c r="J198" s="12"/>
      <c r="K198" s="12"/>
      <c r="L198" s="16" t="str">
        <f>IF(COUNTA($A198:$K198)=0,"",IF(AND(ISNUMBER(E198),ISNUMBER(F198),N(F198)&gt;=0,N(F198)&lt;=1000),E198+F198/24,"n/a"))</f>
        <v/>
      </c>
      <c r="M198" s="17" t="str">
        <f>IF(COUNTA($A198:$K198)=0,"",IF(OR(NOT(ISNUMBER(L198)),NOT(ISNUMBER(Dashboard!$B$3))),"Check times",IF(AND(H198&lt;&gt;"Done",ROUND((Dashboard!$B$3-L198)*1440,0)&gt;0),"Late","OK")))</f>
        <v/>
      </c>
      <c r="N198" s="17" t="str">
        <f>IF(COUNTA($A198:$K198)=0,"",IF(G198="","",IF(SUMPRODUCT(--($A$2:$A$300=G198))&lt;&gt;1,"Check ID",IF(OR(NOT(ISNUMBER(L198)),NOT(ISNUMBER(INDEX($L$2:$L$300,SUMPRODUCT(($A$2:$A$300=G198)*(ROW($A$2:$A$300)-1)))))),"Check times",IF(ROUND((INDEX($L$2:$L$300,SUMPRODUCT(($A$2:$A$300=G198)*(ROW($A$2:$A$300)-1)))-E198)*1440,0)&gt;0,"Conflict","OK")))))</f>
        <v/>
      </c>
      <c r="O198" s="17" t="str">
        <f>IF(COUNTA($A198:$K198)=0,"",IF(K198="","",IF(SUMPRODUCT(--(Gates!$A$2:$A$50=K198))=0,"Check ID","OK")))</f>
        <v/>
      </c>
      <c r="P198" s="17" t="str">
        <f>IF(COUNTA($A198:$K198)=0,"",IF($A198="","Check ID",IF(SUMPRODUCT(--($A$2:$A$300=$A198))&gt;1,"Duplicate ID",IF(OR(NOT(OR(H198="Not started",H198="In progress",H198="Done",H198="Blocked")),NOT(OR(I198="Y",I198="N")),NOT(OR(J198="Y",J198="N")),K198=""),"Check inputs","OK"))))</f>
        <v/>
      </c>
    </row>
    <row r="199" ht="30" customHeight="1" spans="1:16" x14ac:dyDescent="0.25">
      <c r="A199" s="12"/>
      <c r="B199" s="12"/>
      <c r="C199" s="13"/>
      <c r="D199" s="13"/>
      <c r="E199" s="14"/>
      <c r="F199" s="15"/>
      <c r="G199" s="12"/>
      <c r="H199" s="12"/>
      <c r="I199" s="12"/>
      <c r="J199" s="12"/>
      <c r="K199" s="12"/>
      <c r="L199" s="16" t="str">
        <f>IF(COUNTA($A199:$K199)=0,"",IF(AND(ISNUMBER(E199),ISNUMBER(F199),N(F199)&gt;=0,N(F199)&lt;=1000),E199+F199/24,"n/a"))</f>
        <v/>
      </c>
      <c r="M199" s="17" t="str">
        <f>IF(COUNTA($A199:$K199)=0,"",IF(OR(NOT(ISNUMBER(L199)),NOT(ISNUMBER(Dashboard!$B$3))),"Check times",IF(AND(H199&lt;&gt;"Done",ROUND((Dashboard!$B$3-L199)*1440,0)&gt;0),"Late","OK")))</f>
        <v/>
      </c>
      <c r="N199" s="17" t="str">
        <f>IF(COUNTA($A199:$K199)=0,"",IF(G199="","",IF(SUMPRODUCT(--($A$2:$A$300=G199))&lt;&gt;1,"Check ID",IF(OR(NOT(ISNUMBER(L199)),NOT(ISNUMBER(INDEX($L$2:$L$300,SUMPRODUCT(($A$2:$A$300=G199)*(ROW($A$2:$A$300)-1)))))),"Check times",IF(ROUND((INDEX($L$2:$L$300,SUMPRODUCT(($A$2:$A$300=G199)*(ROW($A$2:$A$300)-1)))-E199)*1440,0)&gt;0,"Conflict","OK")))))</f>
        <v/>
      </c>
      <c r="O199" s="17" t="str">
        <f>IF(COUNTA($A199:$K199)=0,"",IF(K199="","",IF(SUMPRODUCT(--(Gates!$A$2:$A$50=K199))=0,"Check ID","OK")))</f>
        <v/>
      </c>
      <c r="P199" s="17" t="str">
        <f>IF(COUNTA($A199:$K199)=0,"",IF($A199="","Check ID",IF(SUMPRODUCT(--($A$2:$A$300=$A199))&gt;1,"Duplicate ID",IF(OR(NOT(OR(H199="Not started",H199="In progress",H199="Done",H199="Blocked")),NOT(OR(I199="Y",I199="N")),NOT(OR(J199="Y",J199="N")),K199=""),"Check inputs","OK"))))</f>
        <v/>
      </c>
    </row>
    <row r="200" ht="30" customHeight="1" spans="1:16" x14ac:dyDescent="0.25">
      <c r="A200" s="12"/>
      <c r="B200" s="12"/>
      <c r="C200" s="13"/>
      <c r="D200" s="13"/>
      <c r="E200" s="14"/>
      <c r="F200" s="15"/>
      <c r="G200" s="12"/>
      <c r="H200" s="12"/>
      <c r="I200" s="12"/>
      <c r="J200" s="12"/>
      <c r="K200" s="12"/>
      <c r="L200" s="16" t="str">
        <f>IF(COUNTA($A200:$K200)=0,"",IF(AND(ISNUMBER(E200),ISNUMBER(F200),N(F200)&gt;=0,N(F200)&lt;=1000),E200+F200/24,"n/a"))</f>
        <v/>
      </c>
      <c r="M200" s="17" t="str">
        <f>IF(COUNTA($A200:$K200)=0,"",IF(OR(NOT(ISNUMBER(L200)),NOT(ISNUMBER(Dashboard!$B$3))),"Check times",IF(AND(H200&lt;&gt;"Done",ROUND((Dashboard!$B$3-L200)*1440,0)&gt;0),"Late","OK")))</f>
        <v/>
      </c>
      <c r="N200" s="17" t="str">
        <f>IF(COUNTA($A200:$K200)=0,"",IF(G200="","",IF(SUMPRODUCT(--($A$2:$A$300=G200))&lt;&gt;1,"Check ID",IF(OR(NOT(ISNUMBER(L200)),NOT(ISNUMBER(INDEX($L$2:$L$300,SUMPRODUCT(($A$2:$A$300=G200)*(ROW($A$2:$A$300)-1)))))),"Check times",IF(ROUND((INDEX($L$2:$L$300,SUMPRODUCT(($A$2:$A$300=G200)*(ROW($A$2:$A$300)-1)))-E200)*1440,0)&gt;0,"Conflict","OK")))))</f>
        <v/>
      </c>
      <c r="O200" s="17" t="str">
        <f>IF(COUNTA($A200:$K200)=0,"",IF(K200="","",IF(SUMPRODUCT(--(Gates!$A$2:$A$50=K200))=0,"Check ID","OK")))</f>
        <v/>
      </c>
      <c r="P200" s="17" t="str">
        <f>IF(COUNTA($A200:$K200)=0,"",IF($A200="","Check ID",IF(SUMPRODUCT(--($A$2:$A$300=$A200))&gt;1,"Duplicate ID",IF(OR(NOT(OR(H200="Not started",H200="In progress",H200="Done",H200="Blocked")),NOT(OR(I200="Y",I200="N")),NOT(OR(J200="Y",J200="N")),K200=""),"Check inputs","OK"))))</f>
        <v/>
      </c>
    </row>
    <row r="201" ht="30" customHeight="1" spans="1:16" x14ac:dyDescent="0.25">
      <c r="A201" s="12"/>
      <c r="B201" s="12"/>
      <c r="C201" s="13"/>
      <c r="D201" s="13"/>
      <c r="E201" s="14"/>
      <c r="F201" s="15"/>
      <c r="G201" s="12"/>
      <c r="H201" s="12"/>
      <c r="I201" s="12"/>
      <c r="J201" s="12"/>
      <c r="K201" s="12"/>
      <c r="L201" s="16" t="str">
        <f>IF(COUNTA($A201:$K201)=0,"",IF(AND(ISNUMBER(E201),ISNUMBER(F201),N(F201)&gt;=0,N(F201)&lt;=1000),E201+F201/24,"n/a"))</f>
        <v/>
      </c>
      <c r="M201" s="17" t="str">
        <f>IF(COUNTA($A201:$K201)=0,"",IF(OR(NOT(ISNUMBER(L201)),NOT(ISNUMBER(Dashboard!$B$3))),"Check times",IF(AND(H201&lt;&gt;"Done",ROUND((Dashboard!$B$3-L201)*1440,0)&gt;0),"Late","OK")))</f>
        <v/>
      </c>
      <c r="N201" s="17" t="str">
        <f>IF(COUNTA($A201:$K201)=0,"",IF(G201="","",IF(SUMPRODUCT(--($A$2:$A$300=G201))&lt;&gt;1,"Check ID",IF(OR(NOT(ISNUMBER(L201)),NOT(ISNUMBER(INDEX($L$2:$L$300,SUMPRODUCT(($A$2:$A$300=G201)*(ROW($A$2:$A$300)-1)))))),"Check times",IF(ROUND((INDEX($L$2:$L$300,SUMPRODUCT(($A$2:$A$300=G201)*(ROW($A$2:$A$300)-1)))-E201)*1440,0)&gt;0,"Conflict","OK")))))</f>
        <v/>
      </c>
      <c r="O201" s="17" t="str">
        <f>IF(COUNTA($A201:$K201)=0,"",IF(K201="","",IF(SUMPRODUCT(--(Gates!$A$2:$A$50=K201))=0,"Check ID","OK")))</f>
        <v/>
      </c>
      <c r="P201" s="17" t="str">
        <f>IF(COUNTA($A201:$K201)=0,"",IF($A201="","Check ID",IF(SUMPRODUCT(--($A$2:$A$300=$A201))&gt;1,"Duplicate ID",IF(OR(NOT(OR(H201="Not started",H201="In progress",H201="Done",H201="Blocked")),NOT(OR(I201="Y",I201="N")),NOT(OR(J201="Y",J201="N")),K201=""),"Check inputs","OK"))))</f>
        <v/>
      </c>
    </row>
    <row r="202" ht="30" customHeight="1" spans="1:16" x14ac:dyDescent="0.25">
      <c r="A202" s="12"/>
      <c r="B202" s="12"/>
      <c r="C202" s="13"/>
      <c r="D202" s="13"/>
      <c r="E202" s="14"/>
      <c r="F202" s="15"/>
      <c r="G202" s="12"/>
      <c r="H202" s="12"/>
      <c r="I202" s="12"/>
      <c r="J202" s="12"/>
      <c r="K202" s="12"/>
      <c r="L202" s="16" t="str">
        <f>IF(COUNTA($A202:$K202)=0,"",IF(AND(ISNUMBER(E202),ISNUMBER(F202),N(F202)&gt;=0,N(F202)&lt;=1000),E202+F202/24,"n/a"))</f>
        <v/>
      </c>
      <c r="M202" s="17" t="str">
        <f>IF(COUNTA($A202:$K202)=0,"",IF(OR(NOT(ISNUMBER(L202)),NOT(ISNUMBER(Dashboard!$B$3))),"Check times",IF(AND(H202&lt;&gt;"Done",ROUND((Dashboard!$B$3-L202)*1440,0)&gt;0),"Late","OK")))</f>
        <v/>
      </c>
      <c r="N202" s="17" t="str">
        <f>IF(COUNTA($A202:$K202)=0,"",IF(G202="","",IF(SUMPRODUCT(--($A$2:$A$300=G202))&lt;&gt;1,"Check ID",IF(OR(NOT(ISNUMBER(L202)),NOT(ISNUMBER(INDEX($L$2:$L$300,SUMPRODUCT(($A$2:$A$300=G202)*(ROW($A$2:$A$300)-1)))))),"Check times",IF(ROUND((INDEX($L$2:$L$300,SUMPRODUCT(($A$2:$A$300=G202)*(ROW($A$2:$A$300)-1)))-E202)*1440,0)&gt;0,"Conflict","OK")))))</f>
        <v/>
      </c>
      <c r="O202" s="17" t="str">
        <f>IF(COUNTA($A202:$K202)=0,"",IF(K202="","",IF(SUMPRODUCT(--(Gates!$A$2:$A$50=K202))=0,"Check ID","OK")))</f>
        <v/>
      </c>
      <c r="P202" s="17" t="str">
        <f>IF(COUNTA($A202:$K202)=0,"",IF($A202="","Check ID",IF(SUMPRODUCT(--($A$2:$A$300=$A202))&gt;1,"Duplicate ID",IF(OR(NOT(OR(H202="Not started",H202="In progress",H202="Done",H202="Blocked")),NOT(OR(I202="Y",I202="N")),NOT(OR(J202="Y",J202="N")),K202=""),"Check inputs","OK"))))</f>
        <v/>
      </c>
    </row>
    <row r="203" ht="30" customHeight="1" spans="1:16" x14ac:dyDescent="0.25">
      <c r="A203" s="12"/>
      <c r="B203" s="12"/>
      <c r="C203" s="13"/>
      <c r="D203" s="13"/>
      <c r="E203" s="14"/>
      <c r="F203" s="15"/>
      <c r="G203" s="12"/>
      <c r="H203" s="12"/>
      <c r="I203" s="12"/>
      <c r="J203" s="12"/>
      <c r="K203" s="12"/>
      <c r="L203" s="16" t="str">
        <f>IF(COUNTA($A203:$K203)=0,"",IF(AND(ISNUMBER(E203),ISNUMBER(F203),N(F203)&gt;=0,N(F203)&lt;=1000),E203+F203/24,"n/a"))</f>
        <v/>
      </c>
      <c r="M203" s="17" t="str">
        <f>IF(COUNTA($A203:$K203)=0,"",IF(OR(NOT(ISNUMBER(L203)),NOT(ISNUMBER(Dashboard!$B$3))),"Check times",IF(AND(H203&lt;&gt;"Done",ROUND((Dashboard!$B$3-L203)*1440,0)&gt;0),"Late","OK")))</f>
        <v/>
      </c>
      <c r="N203" s="17" t="str">
        <f>IF(COUNTA($A203:$K203)=0,"",IF(G203="","",IF(SUMPRODUCT(--($A$2:$A$300=G203))&lt;&gt;1,"Check ID",IF(OR(NOT(ISNUMBER(L203)),NOT(ISNUMBER(INDEX($L$2:$L$300,SUMPRODUCT(($A$2:$A$300=G203)*(ROW($A$2:$A$300)-1)))))),"Check times",IF(ROUND((INDEX($L$2:$L$300,SUMPRODUCT(($A$2:$A$300=G203)*(ROW($A$2:$A$300)-1)))-E203)*1440,0)&gt;0,"Conflict","OK")))))</f>
        <v/>
      </c>
      <c r="O203" s="17" t="str">
        <f>IF(COUNTA($A203:$K203)=0,"",IF(K203="","",IF(SUMPRODUCT(--(Gates!$A$2:$A$50=K203))=0,"Check ID","OK")))</f>
        <v/>
      </c>
      <c r="P203" s="17" t="str">
        <f>IF(COUNTA($A203:$K203)=0,"",IF($A203="","Check ID",IF(SUMPRODUCT(--($A$2:$A$300=$A203))&gt;1,"Duplicate ID",IF(OR(NOT(OR(H203="Not started",H203="In progress",H203="Done",H203="Blocked")),NOT(OR(I203="Y",I203="N")),NOT(OR(J203="Y",J203="N")),K203=""),"Check inputs","OK"))))</f>
        <v/>
      </c>
    </row>
    <row r="204" ht="30" customHeight="1" spans="1:16" x14ac:dyDescent="0.25">
      <c r="A204" s="12"/>
      <c r="B204" s="12"/>
      <c r="C204" s="13"/>
      <c r="D204" s="13"/>
      <c r="E204" s="14"/>
      <c r="F204" s="15"/>
      <c r="G204" s="12"/>
      <c r="H204" s="12"/>
      <c r="I204" s="12"/>
      <c r="J204" s="12"/>
      <c r="K204" s="12"/>
      <c r="L204" s="16" t="str">
        <f>IF(COUNTA($A204:$K204)=0,"",IF(AND(ISNUMBER(E204),ISNUMBER(F204),N(F204)&gt;=0,N(F204)&lt;=1000),E204+F204/24,"n/a"))</f>
        <v/>
      </c>
      <c r="M204" s="17" t="str">
        <f>IF(COUNTA($A204:$K204)=0,"",IF(OR(NOT(ISNUMBER(L204)),NOT(ISNUMBER(Dashboard!$B$3))),"Check times",IF(AND(H204&lt;&gt;"Done",ROUND((Dashboard!$B$3-L204)*1440,0)&gt;0),"Late","OK")))</f>
        <v/>
      </c>
      <c r="N204" s="17" t="str">
        <f>IF(COUNTA($A204:$K204)=0,"",IF(G204="","",IF(SUMPRODUCT(--($A$2:$A$300=G204))&lt;&gt;1,"Check ID",IF(OR(NOT(ISNUMBER(L204)),NOT(ISNUMBER(INDEX($L$2:$L$300,SUMPRODUCT(($A$2:$A$300=G204)*(ROW($A$2:$A$300)-1)))))),"Check times",IF(ROUND((INDEX($L$2:$L$300,SUMPRODUCT(($A$2:$A$300=G204)*(ROW($A$2:$A$300)-1)))-E204)*1440,0)&gt;0,"Conflict","OK")))))</f>
        <v/>
      </c>
      <c r="O204" s="17" t="str">
        <f>IF(COUNTA($A204:$K204)=0,"",IF(K204="","",IF(SUMPRODUCT(--(Gates!$A$2:$A$50=K204))=0,"Check ID","OK")))</f>
        <v/>
      </c>
      <c r="P204" s="17" t="str">
        <f>IF(COUNTA($A204:$K204)=0,"",IF($A204="","Check ID",IF(SUMPRODUCT(--($A$2:$A$300=$A204))&gt;1,"Duplicate ID",IF(OR(NOT(OR(H204="Not started",H204="In progress",H204="Done",H204="Blocked")),NOT(OR(I204="Y",I204="N")),NOT(OR(J204="Y",J204="N")),K204=""),"Check inputs","OK"))))</f>
        <v/>
      </c>
    </row>
    <row r="205" ht="30" customHeight="1" spans="1:16" x14ac:dyDescent="0.25">
      <c r="A205" s="12"/>
      <c r="B205" s="12"/>
      <c r="C205" s="13"/>
      <c r="D205" s="13"/>
      <c r="E205" s="14"/>
      <c r="F205" s="15"/>
      <c r="G205" s="12"/>
      <c r="H205" s="12"/>
      <c r="I205" s="12"/>
      <c r="J205" s="12"/>
      <c r="K205" s="12"/>
      <c r="L205" s="16" t="str">
        <f>IF(COUNTA($A205:$K205)=0,"",IF(AND(ISNUMBER(E205),ISNUMBER(F205),N(F205)&gt;=0,N(F205)&lt;=1000),E205+F205/24,"n/a"))</f>
        <v/>
      </c>
      <c r="M205" s="17" t="str">
        <f>IF(COUNTA($A205:$K205)=0,"",IF(OR(NOT(ISNUMBER(L205)),NOT(ISNUMBER(Dashboard!$B$3))),"Check times",IF(AND(H205&lt;&gt;"Done",ROUND((Dashboard!$B$3-L205)*1440,0)&gt;0),"Late","OK")))</f>
        <v/>
      </c>
      <c r="N205" s="17" t="str">
        <f>IF(COUNTA($A205:$K205)=0,"",IF(G205="","",IF(SUMPRODUCT(--($A$2:$A$300=G205))&lt;&gt;1,"Check ID",IF(OR(NOT(ISNUMBER(L205)),NOT(ISNUMBER(INDEX($L$2:$L$300,SUMPRODUCT(($A$2:$A$300=G205)*(ROW($A$2:$A$300)-1)))))),"Check times",IF(ROUND((INDEX($L$2:$L$300,SUMPRODUCT(($A$2:$A$300=G205)*(ROW($A$2:$A$300)-1)))-E205)*1440,0)&gt;0,"Conflict","OK")))))</f>
        <v/>
      </c>
      <c r="O205" s="17" t="str">
        <f>IF(COUNTA($A205:$K205)=0,"",IF(K205="","",IF(SUMPRODUCT(--(Gates!$A$2:$A$50=K205))=0,"Check ID","OK")))</f>
        <v/>
      </c>
      <c r="P205" s="17" t="str">
        <f>IF(COUNTA($A205:$K205)=0,"",IF($A205="","Check ID",IF(SUMPRODUCT(--($A$2:$A$300=$A205))&gt;1,"Duplicate ID",IF(OR(NOT(OR(H205="Not started",H205="In progress",H205="Done",H205="Blocked")),NOT(OR(I205="Y",I205="N")),NOT(OR(J205="Y",J205="N")),K205=""),"Check inputs","OK"))))</f>
        <v/>
      </c>
    </row>
    <row r="206" ht="30" customHeight="1" spans="1:16" x14ac:dyDescent="0.25">
      <c r="A206" s="12"/>
      <c r="B206" s="12"/>
      <c r="C206" s="13"/>
      <c r="D206" s="13"/>
      <c r="E206" s="14"/>
      <c r="F206" s="15"/>
      <c r="G206" s="12"/>
      <c r="H206" s="12"/>
      <c r="I206" s="12"/>
      <c r="J206" s="12"/>
      <c r="K206" s="12"/>
      <c r="L206" s="16" t="str">
        <f>IF(COUNTA($A206:$K206)=0,"",IF(AND(ISNUMBER(E206),ISNUMBER(F206),N(F206)&gt;=0,N(F206)&lt;=1000),E206+F206/24,"n/a"))</f>
        <v/>
      </c>
      <c r="M206" s="17" t="str">
        <f>IF(COUNTA($A206:$K206)=0,"",IF(OR(NOT(ISNUMBER(L206)),NOT(ISNUMBER(Dashboard!$B$3))),"Check times",IF(AND(H206&lt;&gt;"Done",ROUND((Dashboard!$B$3-L206)*1440,0)&gt;0),"Late","OK")))</f>
        <v/>
      </c>
      <c r="N206" s="17" t="str">
        <f>IF(COUNTA($A206:$K206)=0,"",IF(G206="","",IF(SUMPRODUCT(--($A$2:$A$300=G206))&lt;&gt;1,"Check ID",IF(OR(NOT(ISNUMBER(L206)),NOT(ISNUMBER(INDEX($L$2:$L$300,SUMPRODUCT(($A$2:$A$300=G206)*(ROW($A$2:$A$300)-1)))))),"Check times",IF(ROUND((INDEX($L$2:$L$300,SUMPRODUCT(($A$2:$A$300=G206)*(ROW($A$2:$A$300)-1)))-E206)*1440,0)&gt;0,"Conflict","OK")))))</f>
        <v/>
      </c>
      <c r="O206" s="17" t="str">
        <f>IF(COUNTA($A206:$K206)=0,"",IF(K206="","",IF(SUMPRODUCT(--(Gates!$A$2:$A$50=K206))=0,"Check ID","OK")))</f>
        <v/>
      </c>
      <c r="P206" s="17" t="str">
        <f>IF(COUNTA($A206:$K206)=0,"",IF($A206="","Check ID",IF(SUMPRODUCT(--($A$2:$A$300=$A206))&gt;1,"Duplicate ID",IF(OR(NOT(OR(H206="Not started",H206="In progress",H206="Done",H206="Blocked")),NOT(OR(I206="Y",I206="N")),NOT(OR(J206="Y",J206="N")),K206=""),"Check inputs","OK"))))</f>
        <v/>
      </c>
    </row>
    <row r="207" ht="30" customHeight="1" spans="1:16" x14ac:dyDescent="0.25">
      <c r="A207" s="12"/>
      <c r="B207" s="12"/>
      <c r="C207" s="13"/>
      <c r="D207" s="13"/>
      <c r="E207" s="14"/>
      <c r="F207" s="15"/>
      <c r="G207" s="12"/>
      <c r="H207" s="12"/>
      <c r="I207" s="12"/>
      <c r="J207" s="12"/>
      <c r="K207" s="12"/>
      <c r="L207" s="16" t="str">
        <f>IF(COUNTA($A207:$K207)=0,"",IF(AND(ISNUMBER(E207),ISNUMBER(F207),N(F207)&gt;=0,N(F207)&lt;=1000),E207+F207/24,"n/a"))</f>
        <v/>
      </c>
      <c r="M207" s="17" t="str">
        <f>IF(COUNTA($A207:$K207)=0,"",IF(OR(NOT(ISNUMBER(L207)),NOT(ISNUMBER(Dashboard!$B$3))),"Check times",IF(AND(H207&lt;&gt;"Done",ROUND((Dashboard!$B$3-L207)*1440,0)&gt;0),"Late","OK")))</f>
        <v/>
      </c>
      <c r="N207" s="17" t="str">
        <f>IF(COUNTA($A207:$K207)=0,"",IF(G207="","",IF(SUMPRODUCT(--($A$2:$A$300=G207))&lt;&gt;1,"Check ID",IF(OR(NOT(ISNUMBER(L207)),NOT(ISNUMBER(INDEX($L$2:$L$300,SUMPRODUCT(($A$2:$A$300=G207)*(ROW($A$2:$A$300)-1)))))),"Check times",IF(ROUND((INDEX($L$2:$L$300,SUMPRODUCT(($A$2:$A$300=G207)*(ROW($A$2:$A$300)-1)))-E207)*1440,0)&gt;0,"Conflict","OK")))))</f>
        <v/>
      </c>
      <c r="O207" s="17" t="str">
        <f>IF(COUNTA($A207:$K207)=0,"",IF(K207="","",IF(SUMPRODUCT(--(Gates!$A$2:$A$50=K207))=0,"Check ID","OK")))</f>
        <v/>
      </c>
      <c r="P207" s="17" t="str">
        <f>IF(COUNTA($A207:$K207)=0,"",IF($A207="","Check ID",IF(SUMPRODUCT(--($A$2:$A$300=$A207))&gt;1,"Duplicate ID",IF(OR(NOT(OR(H207="Not started",H207="In progress",H207="Done",H207="Blocked")),NOT(OR(I207="Y",I207="N")),NOT(OR(J207="Y",J207="N")),K207=""),"Check inputs","OK"))))</f>
        <v/>
      </c>
    </row>
    <row r="208" ht="30" customHeight="1" spans="1:16" x14ac:dyDescent="0.25">
      <c r="A208" s="12"/>
      <c r="B208" s="12"/>
      <c r="C208" s="13"/>
      <c r="D208" s="13"/>
      <c r="E208" s="14"/>
      <c r="F208" s="15"/>
      <c r="G208" s="12"/>
      <c r="H208" s="12"/>
      <c r="I208" s="12"/>
      <c r="J208" s="12"/>
      <c r="K208" s="12"/>
      <c r="L208" s="16" t="str">
        <f>IF(COUNTA($A208:$K208)=0,"",IF(AND(ISNUMBER(E208),ISNUMBER(F208),N(F208)&gt;=0,N(F208)&lt;=1000),E208+F208/24,"n/a"))</f>
        <v/>
      </c>
      <c r="M208" s="17" t="str">
        <f>IF(COUNTA($A208:$K208)=0,"",IF(OR(NOT(ISNUMBER(L208)),NOT(ISNUMBER(Dashboard!$B$3))),"Check times",IF(AND(H208&lt;&gt;"Done",ROUND((Dashboard!$B$3-L208)*1440,0)&gt;0),"Late","OK")))</f>
        <v/>
      </c>
      <c r="N208" s="17" t="str">
        <f>IF(COUNTA($A208:$K208)=0,"",IF(G208="","",IF(SUMPRODUCT(--($A$2:$A$300=G208))&lt;&gt;1,"Check ID",IF(OR(NOT(ISNUMBER(L208)),NOT(ISNUMBER(INDEX($L$2:$L$300,SUMPRODUCT(($A$2:$A$300=G208)*(ROW($A$2:$A$300)-1)))))),"Check times",IF(ROUND((INDEX($L$2:$L$300,SUMPRODUCT(($A$2:$A$300=G208)*(ROW($A$2:$A$300)-1)))-E208)*1440,0)&gt;0,"Conflict","OK")))))</f>
        <v/>
      </c>
      <c r="O208" s="17" t="str">
        <f>IF(COUNTA($A208:$K208)=0,"",IF(K208="","",IF(SUMPRODUCT(--(Gates!$A$2:$A$50=K208))=0,"Check ID","OK")))</f>
        <v/>
      </c>
      <c r="P208" s="17" t="str">
        <f>IF(COUNTA($A208:$K208)=0,"",IF($A208="","Check ID",IF(SUMPRODUCT(--($A$2:$A$300=$A208))&gt;1,"Duplicate ID",IF(OR(NOT(OR(H208="Not started",H208="In progress",H208="Done",H208="Blocked")),NOT(OR(I208="Y",I208="N")),NOT(OR(J208="Y",J208="N")),K208=""),"Check inputs","OK"))))</f>
        <v/>
      </c>
    </row>
    <row r="209" ht="30" customHeight="1" spans="1:16" x14ac:dyDescent="0.25">
      <c r="A209" s="12"/>
      <c r="B209" s="12"/>
      <c r="C209" s="13"/>
      <c r="D209" s="13"/>
      <c r="E209" s="14"/>
      <c r="F209" s="15"/>
      <c r="G209" s="12"/>
      <c r="H209" s="12"/>
      <c r="I209" s="12"/>
      <c r="J209" s="12"/>
      <c r="K209" s="12"/>
      <c r="L209" s="16" t="str">
        <f>IF(COUNTA($A209:$K209)=0,"",IF(AND(ISNUMBER(E209),ISNUMBER(F209),N(F209)&gt;=0,N(F209)&lt;=1000),E209+F209/24,"n/a"))</f>
        <v/>
      </c>
      <c r="M209" s="17" t="str">
        <f>IF(COUNTA($A209:$K209)=0,"",IF(OR(NOT(ISNUMBER(L209)),NOT(ISNUMBER(Dashboard!$B$3))),"Check times",IF(AND(H209&lt;&gt;"Done",ROUND((Dashboard!$B$3-L209)*1440,0)&gt;0),"Late","OK")))</f>
        <v/>
      </c>
      <c r="N209" s="17" t="str">
        <f>IF(COUNTA($A209:$K209)=0,"",IF(G209="","",IF(SUMPRODUCT(--($A$2:$A$300=G209))&lt;&gt;1,"Check ID",IF(OR(NOT(ISNUMBER(L209)),NOT(ISNUMBER(INDEX($L$2:$L$300,SUMPRODUCT(($A$2:$A$300=G209)*(ROW($A$2:$A$300)-1)))))),"Check times",IF(ROUND((INDEX($L$2:$L$300,SUMPRODUCT(($A$2:$A$300=G209)*(ROW($A$2:$A$300)-1)))-E209)*1440,0)&gt;0,"Conflict","OK")))))</f>
        <v/>
      </c>
      <c r="O209" s="17" t="str">
        <f>IF(COUNTA($A209:$K209)=0,"",IF(K209="","",IF(SUMPRODUCT(--(Gates!$A$2:$A$50=K209))=0,"Check ID","OK")))</f>
        <v/>
      </c>
      <c r="P209" s="17" t="str">
        <f>IF(COUNTA($A209:$K209)=0,"",IF($A209="","Check ID",IF(SUMPRODUCT(--($A$2:$A$300=$A209))&gt;1,"Duplicate ID",IF(OR(NOT(OR(H209="Not started",H209="In progress",H209="Done",H209="Blocked")),NOT(OR(I209="Y",I209="N")),NOT(OR(J209="Y",J209="N")),K209=""),"Check inputs","OK"))))</f>
        <v/>
      </c>
    </row>
    <row r="210" ht="30" customHeight="1" spans="1:16" x14ac:dyDescent="0.25">
      <c r="A210" s="12"/>
      <c r="B210" s="12"/>
      <c r="C210" s="13"/>
      <c r="D210" s="13"/>
      <c r="E210" s="14"/>
      <c r="F210" s="15"/>
      <c r="G210" s="12"/>
      <c r="H210" s="12"/>
      <c r="I210" s="12"/>
      <c r="J210" s="12"/>
      <c r="K210" s="12"/>
      <c r="L210" s="16" t="str">
        <f>IF(COUNTA($A210:$K210)=0,"",IF(AND(ISNUMBER(E210),ISNUMBER(F210),N(F210)&gt;=0,N(F210)&lt;=1000),E210+F210/24,"n/a"))</f>
        <v/>
      </c>
      <c r="M210" s="17" t="str">
        <f>IF(COUNTA($A210:$K210)=0,"",IF(OR(NOT(ISNUMBER(L210)),NOT(ISNUMBER(Dashboard!$B$3))),"Check times",IF(AND(H210&lt;&gt;"Done",ROUND((Dashboard!$B$3-L210)*1440,0)&gt;0),"Late","OK")))</f>
        <v/>
      </c>
      <c r="N210" s="17" t="str">
        <f>IF(COUNTA($A210:$K210)=0,"",IF(G210="","",IF(SUMPRODUCT(--($A$2:$A$300=G210))&lt;&gt;1,"Check ID",IF(OR(NOT(ISNUMBER(L210)),NOT(ISNUMBER(INDEX($L$2:$L$300,SUMPRODUCT(($A$2:$A$300=G210)*(ROW($A$2:$A$300)-1)))))),"Check times",IF(ROUND((INDEX($L$2:$L$300,SUMPRODUCT(($A$2:$A$300=G210)*(ROW($A$2:$A$300)-1)))-E210)*1440,0)&gt;0,"Conflict","OK")))))</f>
        <v/>
      </c>
      <c r="O210" s="17" t="str">
        <f>IF(COUNTA($A210:$K210)=0,"",IF(K210="","",IF(SUMPRODUCT(--(Gates!$A$2:$A$50=K210))=0,"Check ID","OK")))</f>
        <v/>
      </c>
      <c r="P210" s="17" t="str">
        <f>IF(COUNTA($A210:$K210)=0,"",IF($A210="","Check ID",IF(SUMPRODUCT(--($A$2:$A$300=$A210))&gt;1,"Duplicate ID",IF(OR(NOT(OR(H210="Not started",H210="In progress",H210="Done",H210="Blocked")),NOT(OR(I210="Y",I210="N")),NOT(OR(J210="Y",J210="N")),K210=""),"Check inputs","OK"))))</f>
        <v/>
      </c>
    </row>
    <row r="211" ht="30" customHeight="1" spans="1:16" x14ac:dyDescent="0.25">
      <c r="A211" s="12"/>
      <c r="B211" s="12"/>
      <c r="C211" s="13"/>
      <c r="D211" s="13"/>
      <c r="E211" s="14"/>
      <c r="F211" s="15"/>
      <c r="G211" s="12"/>
      <c r="H211" s="12"/>
      <c r="I211" s="12"/>
      <c r="J211" s="12"/>
      <c r="K211" s="12"/>
      <c r="L211" s="16" t="str">
        <f>IF(COUNTA($A211:$K211)=0,"",IF(AND(ISNUMBER(E211),ISNUMBER(F211),N(F211)&gt;=0,N(F211)&lt;=1000),E211+F211/24,"n/a"))</f>
        <v/>
      </c>
      <c r="M211" s="17" t="str">
        <f>IF(COUNTA($A211:$K211)=0,"",IF(OR(NOT(ISNUMBER(L211)),NOT(ISNUMBER(Dashboard!$B$3))),"Check times",IF(AND(H211&lt;&gt;"Done",ROUND((Dashboard!$B$3-L211)*1440,0)&gt;0),"Late","OK")))</f>
        <v/>
      </c>
      <c r="N211" s="17" t="str">
        <f>IF(COUNTA($A211:$K211)=0,"",IF(G211="","",IF(SUMPRODUCT(--($A$2:$A$300=G211))&lt;&gt;1,"Check ID",IF(OR(NOT(ISNUMBER(L211)),NOT(ISNUMBER(INDEX($L$2:$L$300,SUMPRODUCT(($A$2:$A$300=G211)*(ROW($A$2:$A$300)-1)))))),"Check times",IF(ROUND((INDEX($L$2:$L$300,SUMPRODUCT(($A$2:$A$300=G211)*(ROW($A$2:$A$300)-1)))-E211)*1440,0)&gt;0,"Conflict","OK")))))</f>
        <v/>
      </c>
      <c r="O211" s="17" t="str">
        <f>IF(COUNTA($A211:$K211)=0,"",IF(K211="","",IF(SUMPRODUCT(--(Gates!$A$2:$A$50=K211))=0,"Check ID","OK")))</f>
        <v/>
      </c>
      <c r="P211" s="17" t="str">
        <f>IF(COUNTA($A211:$K211)=0,"",IF($A211="","Check ID",IF(SUMPRODUCT(--($A$2:$A$300=$A211))&gt;1,"Duplicate ID",IF(OR(NOT(OR(H211="Not started",H211="In progress",H211="Done",H211="Blocked")),NOT(OR(I211="Y",I211="N")),NOT(OR(J211="Y",J211="N")),K211=""),"Check inputs","OK"))))</f>
        <v/>
      </c>
    </row>
    <row r="212" ht="30" customHeight="1" spans="1:16" x14ac:dyDescent="0.25">
      <c r="A212" s="12"/>
      <c r="B212" s="12"/>
      <c r="C212" s="13"/>
      <c r="D212" s="13"/>
      <c r="E212" s="14"/>
      <c r="F212" s="15"/>
      <c r="G212" s="12"/>
      <c r="H212" s="12"/>
      <c r="I212" s="12"/>
      <c r="J212" s="12"/>
      <c r="K212" s="12"/>
      <c r="L212" s="16" t="str">
        <f>IF(COUNTA($A212:$K212)=0,"",IF(AND(ISNUMBER(E212),ISNUMBER(F212),N(F212)&gt;=0,N(F212)&lt;=1000),E212+F212/24,"n/a"))</f>
        <v/>
      </c>
      <c r="M212" s="17" t="str">
        <f>IF(COUNTA($A212:$K212)=0,"",IF(OR(NOT(ISNUMBER(L212)),NOT(ISNUMBER(Dashboard!$B$3))),"Check times",IF(AND(H212&lt;&gt;"Done",ROUND((Dashboard!$B$3-L212)*1440,0)&gt;0),"Late","OK")))</f>
        <v/>
      </c>
      <c r="N212" s="17" t="str">
        <f>IF(COUNTA($A212:$K212)=0,"",IF(G212="","",IF(SUMPRODUCT(--($A$2:$A$300=G212))&lt;&gt;1,"Check ID",IF(OR(NOT(ISNUMBER(L212)),NOT(ISNUMBER(INDEX($L$2:$L$300,SUMPRODUCT(($A$2:$A$300=G212)*(ROW($A$2:$A$300)-1)))))),"Check times",IF(ROUND((INDEX($L$2:$L$300,SUMPRODUCT(($A$2:$A$300=G212)*(ROW($A$2:$A$300)-1)))-E212)*1440,0)&gt;0,"Conflict","OK")))))</f>
        <v/>
      </c>
      <c r="O212" s="17" t="str">
        <f>IF(COUNTA($A212:$K212)=0,"",IF(K212="","",IF(SUMPRODUCT(--(Gates!$A$2:$A$50=K212))=0,"Check ID","OK")))</f>
        <v/>
      </c>
      <c r="P212" s="17" t="str">
        <f>IF(COUNTA($A212:$K212)=0,"",IF($A212="","Check ID",IF(SUMPRODUCT(--($A$2:$A$300=$A212))&gt;1,"Duplicate ID",IF(OR(NOT(OR(H212="Not started",H212="In progress",H212="Done",H212="Blocked")),NOT(OR(I212="Y",I212="N")),NOT(OR(J212="Y",J212="N")),K212=""),"Check inputs","OK"))))</f>
        <v/>
      </c>
    </row>
    <row r="213" ht="30" customHeight="1" spans="1:16" x14ac:dyDescent="0.25">
      <c r="A213" s="12"/>
      <c r="B213" s="12"/>
      <c r="C213" s="13"/>
      <c r="D213" s="13"/>
      <c r="E213" s="14"/>
      <c r="F213" s="15"/>
      <c r="G213" s="12"/>
      <c r="H213" s="12"/>
      <c r="I213" s="12"/>
      <c r="J213" s="12"/>
      <c r="K213" s="12"/>
      <c r="L213" s="16" t="str">
        <f>IF(COUNTA($A213:$K213)=0,"",IF(AND(ISNUMBER(E213),ISNUMBER(F213),N(F213)&gt;=0,N(F213)&lt;=1000),E213+F213/24,"n/a"))</f>
        <v/>
      </c>
      <c r="M213" s="17" t="str">
        <f>IF(COUNTA($A213:$K213)=0,"",IF(OR(NOT(ISNUMBER(L213)),NOT(ISNUMBER(Dashboard!$B$3))),"Check times",IF(AND(H213&lt;&gt;"Done",ROUND((Dashboard!$B$3-L213)*1440,0)&gt;0),"Late","OK")))</f>
        <v/>
      </c>
      <c r="N213" s="17" t="str">
        <f>IF(COUNTA($A213:$K213)=0,"",IF(G213="","",IF(SUMPRODUCT(--($A$2:$A$300=G213))&lt;&gt;1,"Check ID",IF(OR(NOT(ISNUMBER(L213)),NOT(ISNUMBER(INDEX($L$2:$L$300,SUMPRODUCT(($A$2:$A$300=G213)*(ROW($A$2:$A$300)-1)))))),"Check times",IF(ROUND((INDEX($L$2:$L$300,SUMPRODUCT(($A$2:$A$300=G213)*(ROW($A$2:$A$300)-1)))-E213)*1440,0)&gt;0,"Conflict","OK")))))</f>
        <v/>
      </c>
      <c r="O213" s="17" t="str">
        <f>IF(COUNTA($A213:$K213)=0,"",IF(K213="","",IF(SUMPRODUCT(--(Gates!$A$2:$A$50=K213))=0,"Check ID","OK")))</f>
        <v/>
      </c>
      <c r="P213" s="17" t="str">
        <f>IF(COUNTA($A213:$K213)=0,"",IF($A213="","Check ID",IF(SUMPRODUCT(--($A$2:$A$300=$A213))&gt;1,"Duplicate ID",IF(OR(NOT(OR(H213="Not started",H213="In progress",H213="Done",H213="Blocked")),NOT(OR(I213="Y",I213="N")),NOT(OR(J213="Y",J213="N")),K213=""),"Check inputs","OK"))))</f>
        <v/>
      </c>
    </row>
    <row r="214" ht="30" customHeight="1" spans="1:16" x14ac:dyDescent="0.25">
      <c r="A214" s="12"/>
      <c r="B214" s="12"/>
      <c r="C214" s="13"/>
      <c r="D214" s="13"/>
      <c r="E214" s="14"/>
      <c r="F214" s="15"/>
      <c r="G214" s="12"/>
      <c r="H214" s="12"/>
      <c r="I214" s="12"/>
      <c r="J214" s="12"/>
      <c r="K214" s="12"/>
      <c r="L214" s="16" t="str">
        <f>IF(COUNTA($A214:$K214)=0,"",IF(AND(ISNUMBER(E214),ISNUMBER(F214),N(F214)&gt;=0,N(F214)&lt;=1000),E214+F214/24,"n/a"))</f>
        <v/>
      </c>
      <c r="M214" s="17" t="str">
        <f>IF(COUNTA($A214:$K214)=0,"",IF(OR(NOT(ISNUMBER(L214)),NOT(ISNUMBER(Dashboard!$B$3))),"Check times",IF(AND(H214&lt;&gt;"Done",ROUND((Dashboard!$B$3-L214)*1440,0)&gt;0),"Late","OK")))</f>
        <v/>
      </c>
      <c r="N214" s="17" t="str">
        <f>IF(COUNTA($A214:$K214)=0,"",IF(G214="","",IF(SUMPRODUCT(--($A$2:$A$300=G214))&lt;&gt;1,"Check ID",IF(OR(NOT(ISNUMBER(L214)),NOT(ISNUMBER(INDEX($L$2:$L$300,SUMPRODUCT(($A$2:$A$300=G214)*(ROW($A$2:$A$300)-1)))))),"Check times",IF(ROUND((INDEX($L$2:$L$300,SUMPRODUCT(($A$2:$A$300=G214)*(ROW($A$2:$A$300)-1)))-E214)*1440,0)&gt;0,"Conflict","OK")))))</f>
        <v/>
      </c>
      <c r="O214" s="17" t="str">
        <f>IF(COUNTA($A214:$K214)=0,"",IF(K214="","",IF(SUMPRODUCT(--(Gates!$A$2:$A$50=K214))=0,"Check ID","OK")))</f>
        <v/>
      </c>
      <c r="P214" s="17" t="str">
        <f>IF(COUNTA($A214:$K214)=0,"",IF($A214="","Check ID",IF(SUMPRODUCT(--($A$2:$A$300=$A214))&gt;1,"Duplicate ID",IF(OR(NOT(OR(H214="Not started",H214="In progress",H214="Done",H214="Blocked")),NOT(OR(I214="Y",I214="N")),NOT(OR(J214="Y",J214="N")),K214=""),"Check inputs","OK"))))</f>
        <v/>
      </c>
    </row>
    <row r="215" ht="30" customHeight="1" spans="1:16" x14ac:dyDescent="0.25">
      <c r="A215" s="12"/>
      <c r="B215" s="12"/>
      <c r="C215" s="13"/>
      <c r="D215" s="13"/>
      <c r="E215" s="14"/>
      <c r="F215" s="15"/>
      <c r="G215" s="12"/>
      <c r="H215" s="12"/>
      <c r="I215" s="12"/>
      <c r="J215" s="12"/>
      <c r="K215" s="12"/>
      <c r="L215" s="16" t="str">
        <f>IF(COUNTA($A215:$K215)=0,"",IF(AND(ISNUMBER(E215),ISNUMBER(F215),N(F215)&gt;=0,N(F215)&lt;=1000),E215+F215/24,"n/a"))</f>
        <v/>
      </c>
      <c r="M215" s="17" t="str">
        <f>IF(COUNTA($A215:$K215)=0,"",IF(OR(NOT(ISNUMBER(L215)),NOT(ISNUMBER(Dashboard!$B$3))),"Check times",IF(AND(H215&lt;&gt;"Done",ROUND((Dashboard!$B$3-L215)*1440,0)&gt;0),"Late","OK")))</f>
        <v/>
      </c>
      <c r="N215" s="17" t="str">
        <f>IF(COUNTA($A215:$K215)=0,"",IF(G215="","",IF(SUMPRODUCT(--($A$2:$A$300=G215))&lt;&gt;1,"Check ID",IF(OR(NOT(ISNUMBER(L215)),NOT(ISNUMBER(INDEX($L$2:$L$300,SUMPRODUCT(($A$2:$A$300=G215)*(ROW($A$2:$A$300)-1)))))),"Check times",IF(ROUND((INDEX($L$2:$L$300,SUMPRODUCT(($A$2:$A$300=G215)*(ROW($A$2:$A$300)-1)))-E215)*1440,0)&gt;0,"Conflict","OK")))))</f>
        <v/>
      </c>
      <c r="O215" s="17" t="str">
        <f>IF(COUNTA($A215:$K215)=0,"",IF(K215="","",IF(SUMPRODUCT(--(Gates!$A$2:$A$50=K215))=0,"Check ID","OK")))</f>
        <v/>
      </c>
      <c r="P215" s="17" t="str">
        <f>IF(COUNTA($A215:$K215)=0,"",IF($A215="","Check ID",IF(SUMPRODUCT(--($A$2:$A$300=$A215))&gt;1,"Duplicate ID",IF(OR(NOT(OR(H215="Not started",H215="In progress",H215="Done",H215="Blocked")),NOT(OR(I215="Y",I215="N")),NOT(OR(J215="Y",J215="N")),K215=""),"Check inputs","OK"))))</f>
        <v/>
      </c>
    </row>
    <row r="216" ht="30" customHeight="1" spans="1:16" x14ac:dyDescent="0.25">
      <c r="A216" s="12"/>
      <c r="B216" s="12"/>
      <c r="C216" s="13"/>
      <c r="D216" s="13"/>
      <c r="E216" s="14"/>
      <c r="F216" s="15"/>
      <c r="G216" s="12"/>
      <c r="H216" s="12"/>
      <c r="I216" s="12"/>
      <c r="J216" s="12"/>
      <c r="K216" s="12"/>
      <c r="L216" s="16" t="str">
        <f>IF(COUNTA($A216:$K216)=0,"",IF(AND(ISNUMBER(E216),ISNUMBER(F216),N(F216)&gt;=0,N(F216)&lt;=1000),E216+F216/24,"n/a"))</f>
        <v/>
      </c>
      <c r="M216" s="17" t="str">
        <f>IF(COUNTA($A216:$K216)=0,"",IF(OR(NOT(ISNUMBER(L216)),NOT(ISNUMBER(Dashboard!$B$3))),"Check times",IF(AND(H216&lt;&gt;"Done",ROUND((Dashboard!$B$3-L216)*1440,0)&gt;0),"Late","OK")))</f>
        <v/>
      </c>
      <c r="N216" s="17" t="str">
        <f>IF(COUNTA($A216:$K216)=0,"",IF(G216="","",IF(SUMPRODUCT(--($A$2:$A$300=G216))&lt;&gt;1,"Check ID",IF(OR(NOT(ISNUMBER(L216)),NOT(ISNUMBER(INDEX($L$2:$L$300,SUMPRODUCT(($A$2:$A$300=G216)*(ROW($A$2:$A$300)-1)))))),"Check times",IF(ROUND((INDEX($L$2:$L$300,SUMPRODUCT(($A$2:$A$300=G216)*(ROW($A$2:$A$300)-1)))-E216)*1440,0)&gt;0,"Conflict","OK")))))</f>
        <v/>
      </c>
      <c r="O216" s="17" t="str">
        <f>IF(COUNTA($A216:$K216)=0,"",IF(K216="","",IF(SUMPRODUCT(--(Gates!$A$2:$A$50=K216))=0,"Check ID","OK")))</f>
        <v/>
      </c>
      <c r="P216" s="17" t="str">
        <f>IF(COUNTA($A216:$K216)=0,"",IF($A216="","Check ID",IF(SUMPRODUCT(--($A$2:$A$300=$A216))&gt;1,"Duplicate ID",IF(OR(NOT(OR(H216="Not started",H216="In progress",H216="Done",H216="Blocked")),NOT(OR(I216="Y",I216="N")),NOT(OR(J216="Y",J216="N")),K216=""),"Check inputs","OK"))))</f>
        <v/>
      </c>
    </row>
    <row r="217" ht="30" customHeight="1" spans="1:16" x14ac:dyDescent="0.25">
      <c r="A217" s="12"/>
      <c r="B217" s="12"/>
      <c r="C217" s="13"/>
      <c r="D217" s="13"/>
      <c r="E217" s="14"/>
      <c r="F217" s="15"/>
      <c r="G217" s="12"/>
      <c r="H217" s="12"/>
      <c r="I217" s="12"/>
      <c r="J217" s="12"/>
      <c r="K217" s="12"/>
      <c r="L217" s="16" t="str">
        <f>IF(COUNTA($A217:$K217)=0,"",IF(AND(ISNUMBER(E217),ISNUMBER(F217),N(F217)&gt;=0,N(F217)&lt;=1000),E217+F217/24,"n/a"))</f>
        <v/>
      </c>
      <c r="M217" s="17" t="str">
        <f>IF(COUNTA($A217:$K217)=0,"",IF(OR(NOT(ISNUMBER(L217)),NOT(ISNUMBER(Dashboard!$B$3))),"Check times",IF(AND(H217&lt;&gt;"Done",ROUND((Dashboard!$B$3-L217)*1440,0)&gt;0),"Late","OK")))</f>
        <v/>
      </c>
      <c r="N217" s="17" t="str">
        <f>IF(COUNTA($A217:$K217)=0,"",IF(G217="","",IF(SUMPRODUCT(--($A$2:$A$300=G217))&lt;&gt;1,"Check ID",IF(OR(NOT(ISNUMBER(L217)),NOT(ISNUMBER(INDEX($L$2:$L$300,SUMPRODUCT(($A$2:$A$300=G217)*(ROW($A$2:$A$300)-1)))))),"Check times",IF(ROUND((INDEX($L$2:$L$300,SUMPRODUCT(($A$2:$A$300=G217)*(ROW($A$2:$A$300)-1)))-E217)*1440,0)&gt;0,"Conflict","OK")))))</f>
        <v/>
      </c>
      <c r="O217" s="17" t="str">
        <f>IF(COUNTA($A217:$K217)=0,"",IF(K217="","",IF(SUMPRODUCT(--(Gates!$A$2:$A$50=K217))=0,"Check ID","OK")))</f>
        <v/>
      </c>
      <c r="P217" s="17" t="str">
        <f>IF(COUNTA($A217:$K217)=0,"",IF($A217="","Check ID",IF(SUMPRODUCT(--($A$2:$A$300=$A217))&gt;1,"Duplicate ID",IF(OR(NOT(OR(H217="Not started",H217="In progress",H217="Done",H217="Blocked")),NOT(OR(I217="Y",I217="N")),NOT(OR(J217="Y",J217="N")),K217=""),"Check inputs","OK"))))</f>
        <v/>
      </c>
    </row>
    <row r="218" ht="30" customHeight="1" spans="1:16" x14ac:dyDescent="0.25">
      <c r="A218" s="12"/>
      <c r="B218" s="12"/>
      <c r="C218" s="13"/>
      <c r="D218" s="13"/>
      <c r="E218" s="14"/>
      <c r="F218" s="15"/>
      <c r="G218" s="12"/>
      <c r="H218" s="12"/>
      <c r="I218" s="12"/>
      <c r="J218" s="12"/>
      <c r="K218" s="12"/>
      <c r="L218" s="16" t="str">
        <f>IF(COUNTA($A218:$K218)=0,"",IF(AND(ISNUMBER(E218),ISNUMBER(F218),N(F218)&gt;=0,N(F218)&lt;=1000),E218+F218/24,"n/a"))</f>
        <v/>
      </c>
      <c r="M218" s="17" t="str">
        <f>IF(COUNTA($A218:$K218)=0,"",IF(OR(NOT(ISNUMBER(L218)),NOT(ISNUMBER(Dashboard!$B$3))),"Check times",IF(AND(H218&lt;&gt;"Done",ROUND((Dashboard!$B$3-L218)*1440,0)&gt;0),"Late","OK")))</f>
        <v/>
      </c>
      <c r="N218" s="17" t="str">
        <f>IF(COUNTA($A218:$K218)=0,"",IF(G218="","",IF(SUMPRODUCT(--($A$2:$A$300=G218))&lt;&gt;1,"Check ID",IF(OR(NOT(ISNUMBER(L218)),NOT(ISNUMBER(INDEX($L$2:$L$300,SUMPRODUCT(($A$2:$A$300=G218)*(ROW($A$2:$A$300)-1)))))),"Check times",IF(ROUND((INDEX($L$2:$L$300,SUMPRODUCT(($A$2:$A$300=G218)*(ROW($A$2:$A$300)-1)))-E218)*1440,0)&gt;0,"Conflict","OK")))))</f>
        <v/>
      </c>
      <c r="O218" s="17" t="str">
        <f>IF(COUNTA($A218:$K218)=0,"",IF(K218="","",IF(SUMPRODUCT(--(Gates!$A$2:$A$50=K218))=0,"Check ID","OK")))</f>
        <v/>
      </c>
      <c r="P218" s="17" t="str">
        <f>IF(COUNTA($A218:$K218)=0,"",IF($A218="","Check ID",IF(SUMPRODUCT(--($A$2:$A$300=$A218))&gt;1,"Duplicate ID",IF(OR(NOT(OR(H218="Not started",H218="In progress",H218="Done",H218="Blocked")),NOT(OR(I218="Y",I218="N")),NOT(OR(J218="Y",J218="N")),K218=""),"Check inputs","OK"))))</f>
        <v/>
      </c>
    </row>
    <row r="219" ht="30" customHeight="1" spans="1:16" x14ac:dyDescent="0.25">
      <c r="A219" s="12"/>
      <c r="B219" s="12"/>
      <c r="C219" s="13"/>
      <c r="D219" s="13"/>
      <c r="E219" s="14"/>
      <c r="F219" s="15"/>
      <c r="G219" s="12"/>
      <c r="H219" s="12"/>
      <c r="I219" s="12"/>
      <c r="J219" s="12"/>
      <c r="K219" s="12"/>
      <c r="L219" s="16" t="str">
        <f>IF(COUNTA($A219:$K219)=0,"",IF(AND(ISNUMBER(E219),ISNUMBER(F219),N(F219)&gt;=0,N(F219)&lt;=1000),E219+F219/24,"n/a"))</f>
        <v/>
      </c>
      <c r="M219" s="17" t="str">
        <f>IF(COUNTA($A219:$K219)=0,"",IF(OR(NOT(ISNUMBER(L219)),NOT(ISNUMBER(Dashboard!$B$3))),"Check times",IF(AND(H219&lt;&gt;"Done",ROUND((Dashboard!$B$3-L219)*1440,0)&gt;0),"Late","OK")))</f>
        <v/>
      </c>
      <c r="N219" s="17" t="str">
        <f>IF(COUNTA($A219:$K219)=0,"",IF(G219="","",IF(SUMPRODUCT(--($A$2:$A$300=G219))&lt;&gt;1,"Check ID",IF(OR(NOT(ISNUMBER(L219)),NOT(ISNUMBER(INDEX($L$2:$L$300,SUMPRODUCT(($A$2:$A$300=G219)*(ROW($A$2:$A$300)-1)))))),"Check times",IF(ROUND((INDEX($L$2:$L$300,SUMPRODUCT(($A$2:$A$300=G219)*(ROW($A$2:$A$300)-1)))-E219)*1440,0)&gt;0,"Conflict","OK")))))</f>
        <v/>
      </c>
      <c r="O219" s="17" t="str">
        <f>IF(COUNTA($A219:$K219)=0,"",IF(K219="","",IF(SUMPRODUCT(--(Gates!$A$2:$A$50=K219))=0,"Check ID","OK")))</f>
        <v/>
      </c>
      <c r="P219" s="17" t="str">
        <f>IF(COUNTA($A219:$K219)=0,"",IF($A219="","Check ID",IF(SUMPRODUCT(--($A$2:$A$300=$A219))&gt;1,"Duplicate ID",IF(OR(NOT(OR(H219="Not started",H219="In progress",H219="Done",H219="Blocked")),NOT(OR(I219="Y",I219="N")),NOT(OR(J219="Y",J219="N")),K219=""),"Check inputs","OK"))))</f>
        <v/>
      </c>
    </row>
    <row r="220" ht="30" customHeight="1" spans="1:16" x14ac:dyDescent="0.25">
      <c r="A220" s="12"/>
      <c r="B220" s="12"/>
      <c r="C220" s="13"/>
      <c r="D220" s="13"/>
      <c r="E220" s="14"/>
      <c r="F220" s="15"/>
      <c r="G220" s="12"/>
      <c r="H220" s="12"/>
      <c r="I220" s="12"/>
      <c r="J220" s="12"/>
      <c r="K220" s="12"/>
      <c r="L220" s="16" t="str">
        <f>IF(COUNTA($A220:$K220)=0,"",IF(AND(ISNUMBER(E220),ISNUMBER(F220),N(F220)&gt;=0,N(F220)&lt;=1000),E220+F220/24,"n/a"))</f>
        <v/>
      </c>
      <c r="M220" s="17" t="str">
        <f>IF(COUNTA($A220:$K220)=0,"",IF(OR(NOT(ISNUMBER(L220)),NOT(ISNUMBER(Dashboard!$B$3))),"Check times",IF(AND(H220&lt;&gt;"Done",ROUND((Dashboard!$B$3-L220)*1440,0)&gt;0),"Late","OK")))</f>
        <v/>
      </c>
      <c r="N220" s="17" t="str">
        <f>IF(COUNTA($A220:$K220)=0,"",IF(G220="","",IF(SUMPRODUCT(--($A$2:$A$300=G220))&lt;&gt;1,"Check ID",IF(OR(NOT(ISNUMBER(L220)),NOT(ISNUMBER(INDEX($L$2:$L$300,SUMPRODUCT(($A$2:$A$300=G220)*(ROW($A$2:$A$300)-1)))))),"Check times",IF(ROUND((INDEX($L$2:$L$300,SUMPRODUCT(($A$2:$A$300=G220)*(ROW($A$2:$A$300)-1)))-E220)*1440,0)&gt;0,"Conflict","OK")))))</f>
        <v/>
      </c>
      <c r="O220" s="17" t="str">
        <f>IF(COUNTA($A220:$K220)=0,"",IF(K220="","",IF(SUMPRODUCT(--(Gates!$A$2:$A$50=K220))=0,"Check ID","OK")))</f>
        <v/>
      </c>
      <c r="P220" s="17" t="str">
        <f>IF(COUNTA($A220:$K220)=0,"",IF($A220="","Check ID",IF(SUMPRODUCT(--($A$2:$A$300=$A220))&gt;1,"Duplicate ID",IF(OR(NOT(OR(H220="Not started",H220="In progress",H220="Done",H220="Blocked")),NOT(OR(I220="Y",I220="N")),NOT(OR(J220="Y",J220="N")),K220=""),"Check inputs","OK"))))</f>
        <v/>
      </c>
    </row>
    <row r="221" ht="30" customHeight="1" spans="1:16" x14ac:dyDescent="0.25">
      <c r="A221" s="12"/>
      <c r="B221" s="12"/>
      <c r="C221" s="13"/>
      <c r="D221" s="13"/>
      <c r="E221" s="14"/>
      <c r="F221" s="15"/>
      <c r="G221" s="12"/>
      <c r="H221" s="12"/>
      <c r="I221" s="12"/>
      <c r="J221" s="12"/>
      <c r="K221" s="12"/>
      <c r="L221" s="16" t="str">
        <f>IF(COUNTA($A221:$K221)=0,"",IF(AND(ISNUMBER(E221),ISNUMBER(F221),N(F221)&gt;=0,N(F221)&lt;=1000),E221+F221/24,"n/a"))</f>
        <v/>
      </c>
      <c r="M221" s="17" t="str">
        <f>IF(COUNTA($A221:$K221)=0,"",IF(OR(NOT(ISNUMBER(L221)),NOT(ISNUMBER(Dashboard!$B$3))),"Check times",IF(AND(H221&lt;&gt;"Done",ROUND((Dashboard!$B$3-L221)*1440,0)&gt;0),"Late","OK")))</f>
        <v/>
      </c>
      <c r="N221" s="17" t="str">
        <f>IF(COUNTA($A221:$K221)=0,"",IF(G221="","",IF(SUMPRODUCT(--($A$2:$A$300=G221))&lt;&gt;1,"Check ID",IF(OR(NOT(ISNUMBER(L221)),NOT(ISNUMBER(INDEX($L$2:$L$300,SUMPRODUCT(($A$2:$A$300=G221)*(ROW($A$2:$A$300)-1)))))),"Check times",IF(ROUND((INDEX($L$2:$L$300,SUMPRODUCT(($A$2:$A$300=G221)*(ROW($A$2:$A$300)-1)))-E221)*1440,0)&gt;0,"Conflict","OK")))))</f>
        <v/>
      </c>
      <c r="O221" s="17" t="str">
        <f>IF(COUNTA($A221:$K221)=0,"",IF(K221="","",IF(SUMPRODUCT(--(Gates!$A$2:$A$50=K221))=0,"Check ID","OK")))</f>
        <v/>
      </c>
      <c r="P221" s="17" t="str">
        <f>IF(COUNTA($A221:$K221)=0,"",IF($A221="","Check ID",IF(SUMPRODUCT(--($A$2:$A$300=$A221))&gt;1,"Duplicate ID",IF(OR(NOT(OR(H221="Not started",H221="In progress",H221="Done",H221="Blocked")),NOT(OR(I221="Y",I221="N")),NOT(OR(J221="Y",J221="N")),K221=""),"Check inputs","OK"))))</f>
        <v/>
      </c>
    </row>
    <row r="222" ht="30" customHeight="1" spans="1:16" x14ac:dyDescent="0.25">
      <c r="A222" s="12"/>
      <c r="B222" s="12"/>
      <c r="C222" s="13"/>
      <c r="D222" s="13"/>
      <c r="E222" s="14"/>
      <c r="F222" s="15"/>
      <c r="G222" s="12"/>
      <c r="H222" s="12"/>
      <c r="I222" s="12"/>
      <c r="J222" s="12"/>
      <c r="K222" s="12"/>
      <c r="L222" s="16" t="str">
        <f>IF(COUNTA($A222:$K222)=0,"",IF(AND(ISNUMBER(E222),ISNUMBER(F222),N(F222)&gt;=0,N(F222)&lt;=1000),E222+F222/24,"n/a"))</f>
        <v/>
      </c>
      <c r="M222" s="17" t="str">
        <f>IF(COUNTA($A222:$K222)=0,"",IF(OR(NOT(ISNUMBER(L222)),NOT(ISNUMBER(Dashboard!$B$3))),"Check times",IF(AND(H222&lt;&gt;"Done",ROUND((Dashboard!$B$3-L222)*1440,0)&gt;0),"Late","OK")))</f>
        <v/>
      </c>
      <c r="N222" s="17" t="str">
        <f>IF(COUNTA($A222:$K222)=0,"",IF(G222="","",IF(SUMPRODUCT(--($A$2:$A$300=G222))&lt;&gt;1,"Check ID",IF(OR(NOT(ISNUMBER(L222)),NOT(ISNUMBER(INDEX($L$2:$L$300,SUMPRODUCT(($A$2:$A$300=G222)*(ROW($A$2:$A$300)-1)))))),"Check times",IF(ROUND((INDEX($L$2:$L$300,SUMPRODUCT(($A$2:$A$300=G222)*(ROW($A$2:$A$300)-1)))-E222)*1440,0)&gt;0,"Conflict","OK")))))</f>
        <v/>
      </c>
      <c r="O222" s="17" t="str">
        <f>IF(COUNTA($A222:$K222)=0,"",IF(K222="","",IF(SUMPRODUCT(--(Gates!$A$2:$A$50=K222))=0,"Check ID","OK")))</f>
        <v/>
      </c>
      <c r="P222" s="17" t="str">
        <f>IF(COUNTA($A222:$K222)=0,"",IF($A222="","Check ID",IF(SUMPRODUCT(--($A$2:$A$300=$A222))&gt;1,"Duplicate ID",IF(OR(NOT(OR(H222="Not started",H222="In progress",H222="Done",H222="Blocked")),NOT(OR(I222="Y",I222="N")),NOT(OR(J222="Y",J222="N")),K222=""),"Check inputs","OK"))))</f>
        <v/>
      </c>
    </row>
    <row r="223" ht="30" customHeight="1" spans="1:16" x14ac:dyDescent="0.25">
      <c r="A223" s="12"/>
      <c r="B223" s="12"/>
      <c r="C223" s="13"/>
      <c r="D223" s="13"/>
      <c r="E223" s="14"/>
      <c r="F223" s="15"/>
      <c r="G223" s="12"/>
      <c r="H223" s="12"/>
      <c r="I223" s="12"/>
      <c r="J223" s="12"/>
      <c r="K223" s="12"/>
      <c r="L223" s="16" t="str">
        <f>IF(COUNTA($A223:$K223)=0,"",IF(AND(ISNUMBER(E223),ISNUMBER(F223),N(F223)&gt;=0,N(F223)&lt;=1000),E223+F223/24,"n/a"))</f>
        <v/>
      </c>
      <c r="M223" s="17" t="str">
        <f>IF(COUNTA($A223:$K223)=0,"",IF(OR(NOT(ISNUMBER(L223)),NOT(ISNUMBER(Dashboard!$B$3))),"Check times",IF(AND(H223&lt;&gt;"Done",ROUND((Dashboard!$B$3-L223)*1440,0)&gt;0),"Late","OK")))</f>
        <v/>
      </c>
      <c r="N223" s="17" t="str">
        <f>IF(COUNTA($A223:$K223)=0,"",IF(G223="","",IF(SUMPRODUCT(--($A$2:$A$300=G223))&lt;&gt;1,"Check ID",IF(OR(NOT(ISNUMBER(L223)),NOT(ISNUMBER(INDEX($L$2:$L$300,SUMPRODUCT(($A$2:$A$300=G223)*(ROW($A$2:$A$300)-1)))))),"Check times",IF(ROUND((INDEX($L$2:$L$300,SUMPRODUCT(($A$2:$A$300=G223)*(ROW($A$2:$A$300)-1)))-E223)*1440,0)&gt;0,"Conflict","OK")))))</f>
        <v/>
      </c>
      <c r="O223" s="17" t="str">
        <f>IF(COUNTA($A223:$K223)=0,"",IF(K223="","",IF(SUMPRODUCT(--(Gates!$A$2:$A$50=K223))=0,"Check ID","OK")))</f>
        <v/>
      </c>
      <c r="P223" s="17" t="str">
        <f>IF(COUNTA($A223:$K223)=0,"",IF($A223="","Check ID",IF(SUMPRODUCT(--($A$2:$A$300=$A223))&gt;1,"Duplicate ID",IF(OR(NOT(OR(H223="Not started",H223="In progress",H223="Done",H223="Blocked")),NOT(OR(I223="Y",I223="N")),NOT(OR(J223="Y",J223="N")),K223=""),"Check inputs","OK"))))</f>
        <v/>
      </c>
    </row>
    <row r="224" ht="30" customHeight="1" spans="1:16" x14ac:dyDescent="0.25">
      <c r="A224" s="12"/>
      <c r="B224" s="12"/>
      <c r="C224" s="13"/>
      <c r="D224" s="13"/>
      <c r="E224" s="14"/>
      <c r="F224" s="15"/>
      <c r="G224" s="12"/>
      <c r="H224" s="12"/>
      <c r="I224" s="12"/>
      <c r="J224" s="12"/>
      <c r="K224" s="12"/>
      <c r="L224" s="16" t="str">
        <f>IF(COUNTA($A224:$K224)=0,"",IF(AND(ISNUMBER(E224),ISNUMBER(F224),N(F224)&gt;=0,N(F224)&lt;=1000),E224+F224/24,"n/a"))</f>
        <v/>
      </c>
      <c r="M224" s="17" t="str">
        <f>IF(COUNTA($A224:$K224)=0,"",IF(OR(NOT(ISNUMBER(L224)),NOT(ISNUMBER(Dashboard!$B$3))),"Check times",IF(AND(H224&lt;&gt;"Done",ROUND((Dashboard!$B$3-L224)*1440,0)&gt;0),"Late","OK")))</f>
        <v/>
      </c>
      <c r="N224" s="17" t="str">
        <f>IF(COUNTA($A224:$K224)=0,"",IF(G224="","",IF(SUMPRODUCT(--($A$2:$A$300=G224))&lt;&gt;1,"Check ID",IF(OR(NOT(ISNUMBER(L224)),NOT(ISNUMBER(INDEX($L$2:$L$300,SUMPRODUCT(($A$2:$A$300=G224)*(ROW($A$2:$A$300)-1)))))),"Check times",IF(ROUND((INDEX($L$2:$L$300,SUMPRODUCT(($A$2:$A$300=G224)*(ROW($A$2:$A$300)-1)))-E224)*1440,0)&gt;0,"Conflict","OK")))))</f>
        <v/>
      </c>
      <c r="O224" s="17" t="str">
        <f>IF(COUNTA($A224:$K224)=0,"",IF(K224="","",IF(SUMPRODUCT(--(Gates!$A$2:$A$50=K224))=0,"Check ID","OK")))</f>
        <v/>
      </c>
      <c r="P224" s="17" t="str">
        <f>IF(COUNTA($A224:$K224)=0,"",IF($A224="","Check ID",IF(SUMPRODUCT(--($A$2:$A$300=$A224))&gt;1,"Duplicate ID",IF(OR(NOT(OR(H224="Not started",H224="In progress",H224="Done",H224="Blocked")),NOT(OR(I224="Y",I224="N")),NOT(OR(J224="Y",J224="N")),K224=""),"Check inputs","OK"))))</f>
        <v/>
      </c>
    </row>
    <row r="225" ht="30" customHeight="1" spans="1:16" x14ac:dyDescent="0.25">
      <c r="A225" s="12"/>
      <c r="B225" s="12"/>
      <c r="C225" s="13"/>
      <c r="D225" s="13"/>
      <c r="E225" s="14"/>
      <c r="F225" s="15"/>
      <c r="G225" s="12"/>
      <c r="H225" s="12"/>
      <c r="I225" s="12"/>
      <c r="J225" s="12"/>
      <c r="K225" s="12"/>
      <c r="L225" s="16" t="str">
        <f>IF(COUNTA($A225:$K225)=0,"",IF(AND(ISNUMBER(E225),ISNUMBER(F225),N(F225)&gt;=0,N(F225)&lt;=1000),E225+F225/24,"n/a"))</f>
        <v/>
      </c>
      <c r="M225" s="17" t="str">
        <f>IF(COUNTA($A225:$K225)=0,"",IF(OR(NOT(ISNUMBER(L225)),NOT(ISNUMBER(Dashboard!$B$3))),"Check times",IF(AND(H225&lt;&gt;"Done",ROUND((Dashboard!$B$3-L225)*1440,0)&gt;0),"Late","OK")))</f>
        <v/>
      </c>
      <c r="N225" s="17" t="str">
        <f>IF(COUNTA($A225:$K225)=0,"",IF(G225="","",IF(SUMPRODUCT(--($A$2:$A$300=G225))&lt;&gt;1,"Check ID",IF(OR(NOT(ISNUMBER(L225)),NOT(ISNUMBER(INDEX($L$2:$L$300,SUMPRODUCT(($A$2:$A$300=G225)*(ROW($A$2:$A$300)-1)))))),"Check times",IF(ROUND((INDEX($L$2:$L$300,SUMPRODUCT(($A$2:$A$300=G225)*(ROW($A$2:$A$300)-1)))-E225)*1440,0)&gt;0,"Conflict","OK")))))</f>
        <v/>
      </c>
      <c r="O225" s="17" t="str">
        <f>IF(COUNTA($A225:$K225)=0,"",IF(K225="","",IF(SUMPRODUCT(--(Gates!$A$2:$A$50=K225))=0,"Check ID","OK")))</f>
        <v/>
      </c>
      <c r="P225" s="17" t="str">
        <f>IF(COUNTA($A225:$K225)=0,"",IF($A225="","Check ID",IF(SUMPRODUCT(--($A$2:$A$300=$A225))&gt;1,"Duplicate ID",IF(OR(NOT(OR(H225="Not started",H225="In progress",H225="Done",H225="Blocked")),NOT(OR(I225="Y",I225="N")),NOT(OR(J225="Y",J225="N")),K225=""),"Check inputs","OK"))))</f>
        <v/>
      </c>
    </row>
    <row r="226" ht="30" customHeight="1" spans="1:16" x14ac:dyDescent="0.25">
      <c r="A226" s="12"/>
      <c r="B226" s="12"/>
      <c r="C226" s="13"/>
      <c r="D226" s="13"/>
      <c r="E226" s="14"/>
      <c r="F226" s="15"/>
      <c r="G226" s="12"/>
      <c r="H226" s="12"/>
      <c r="I226" s="12"/>
      <c r="J226" s="12"/>
      <c r="K226" s="12"/>
      <c r="L226" s="16" t="str">
        <f>IF(COUNTA($A226:$K226)=0,"",IF(AND(ISNUMBER(E226),ISNUMBER(F226),N(F226)&gt;=0,N(F226)&lt;=1000),E226+F226/24,"n/a"))</f>
        <v/>
      </c>
      <c r="M226" s="17" t="str">
        <f>IF(COUNTA($A226:$K226)=0,"",IF(OR(NOT(ISNUMBER(L226)),NOT(ISNUMBER(Dashboard!$B$3))),"Check times",IF(AND(H226&lt;&gt;"Done",ROUND((Dashboard!$B$3-L226)*1440,0)&gt;0),"Late","OK")))</f>
        <v/>
      </c>
      <c r="N226" s="17" t="str">
        <f>IF(COUNTA($A226:$K226)=0,"",IF(G226="","",IF(SUMPRODUCT(--($A$2:$A$300=G226))&lt;&gt;1,"Check ID",IF(OR(NOT(ISNUMBER(L226)),NOT(ISNUMBER(INDEX($L$2:$L$300,SUMPRODUCT(($A$2:$A$300=G226)*(ROW($A$2:$A$300)-1)))))),"Check times",IF(ROUND((INDEX($L$2:$L$300,SUMPRODUCT(($A$2:$A$300=G226)*(ROW($A$2:$A$300)-1)))-E226)*1440,0)&gt;0,"Conflict","OK")))))</f>
        <v/>
      </c>
      <c r="O226" s="17" t="str">
        <f>IF(COUNTA($A226:$K226)=0,"",IF(K226="","",IF(SUMPRODUCT(--(Gates!$A$2:$A$50=K226))=0,"Check ID","OK")))</f>
        <v/>
      </c>
      <c r="P226" s="17" t="str">
        <f>IF(COUNTA($A226:$K226)=0,"",IF($A226="","Check ID",IF(SUMPRODUCT(--($A$2:$A$300=$A226))&gt;1,"Duplicate ID",IF(OR(NOT(OR(H226="Not started",H226="In progress",H226="Done",H226="Blocked")),NOT(OR(I226="Y",I226="N")),NOT(OR(J226="Y",J226="N")),K226=""),"Check inputs","OK"))))</f>
        <v/>
      </c>
    </row>
    <row r="227" ht="30" customHeight="1" spans="1:16" x14ac:dyDescent="0.25">
      <c r="A227" s="12"/>
      <c r="B227" s="12"/>
      <c r="C227" s="13"/>
      <c r="D227" s="13"/>
      <c r="E227" s="14"/>
      <c r="F227" s="15"/>
      <c r="G227" s="12"/>
      <c r="H227" s="12"/>
      <c r="I227" s="12"/>
      <c r="J227" s="12"/>
      <c r="K227" s="12"/>
      <c r="L227" s="16" t="str">
        <f>IF(COUNTA($A227:$K227)=0,"",IF(AND(ISNUMBER(E227),ISNUMBER(F227),N(F227)&gt;=0,N(F227)&lt;=1000),E227+F227/24,"n/a"))</f>
        <v/>
      </c>
      <c r="M227" s="17" t="str">
        <f>IF(COUNTA($A227:$K227)=0,"",IF(OR(NOT(ISNUMBER(L227)),NOT(ISNUMBER(Dashboard!$B$3))),"Check times",IF(AND(H227&lt;&gt;"Done",ROUND((Dashboard!$B$3-L227)*1440,0)&gt;0),"Late","OK")))</f>
        <v/>
      </c>
      <c r="N227" s="17" t="str">
        <f>IF(COUNTA($A227:$K227)=0,"",IF(G227="","",IF(SUMPRODUCT(--($A$2:$A$300=G227))&lt;&gt;1,"Check ID",IF(OR(NOT(ISNUMBER(L227)),NOT(ISNUMBER(INDEX($L$2:$L$300,SUMPRODUCT(($A$2:$A$300=G227)*(ROW($A$2:$A$300)-1)))))),"Check times",IF(ROUND((INDEX($L$2:$L$300,SUMPRODUCT(($A$2:$A$300=G227)*(ROW($A$2:$A$300)-1)))-E227)*1440,0)&gt;0,"Conflict","OK")))))</f>
        <v/>
      </c>
      <c r="O227" s="17" t="str">
        <f>IF(COUNTA($A227:$K227)=0,"",IF(K227="","",IF(SUMPRODUCT(--(Gates!$A$2:$A$50=K227))=0,"Check ID","OK")))</f>
        <v/>
      </c>
      <c r="P227" s="17" t="str">
        <f>IF(COUNTA($A227:$K227)=0,"",IF($A227="","Check ID",IF(SUMPRODUCT(--($A$2:$A$300=$A227))&gt;1,"Duplicate ID",IF(OR(NOT(OR(H227="Not started",H227="In progress",H227="Done",H227="Blocked")),NOT(OR(I227="Y",I227="N")),NOT(OR(J227="Y",J227="N")),K227=""),"Check inputs","OK"))))</f>
        <v/>
      </c>
    </row>
    <row r="228" ht="30" customHeight="1" spans="1:16" x14ac:dyDescent="0.25">
      <c r="A228" s="12"/>
      <c r="B228" s="12"/>
      <c r="C228" s="13"/>
      <c r="D228" s="13"/>
      <c r="E228" s="14"/>
      <c r="F228" s="15"/>
      <c r="G228" s="12"/>
      <c r="H228" s="12"/>
      <c r="I228" s="12"/>
      <c r="J228" s="12"/>
      <c r="K228" s="12"/>
      <c r="L228" s="16" t="str">
        <f>IF(COUNTA($A228:$K228)=0,"",IF(AND(ISNUMBER(E228),ISNUMBER(F228),N(F228)&gt;=0,N(F228)&lt;=1000),E228+F228/24,"n/a"))</f>
        <v/>
      </c>
      <c r="M228" s="17" t="str">
        <f>IF(COUNTA($A228:$K228)=0,"",IF(OR(NOT(ISNUMBER(L228)),NOT(ISNUMBER(Dashboard!$B$3))),"Check times",IF(AND(H228&lt;&gt;"Done",ROUND((Dashboard!$B$3-L228)*1440,0)&gt;0),"Late","OK")))</f>
        <v/>
      </c>
      <c r="N228" s="17" t="str">
        <f>IF(COUNTA($A228:$K228)=0,"",IF(G228="","",IF(SUMPRODUCT(--($A$2:$A$300=G228))&lt;&gt;1,"Check ID",IF(OR(NOT(ISNUMBER(L228)),NOT(ISNUMBER(INDEX($L$2:$L$300,SUMPRODUCT(($A$2:$A$300=G228)*(ROW($A$2:$A$300)-1)))))),"Check times",IF(ROUND((INDEX($L$2:$L$300,SUMPRODUCT(($A$2:$A$300=G228)*(ROW($A$2:$A$300)-1)))-E228)*1440,0)&gt;0,"Conflict","OK")))))</f>
        <v/>
      </c>
      <c r="O228" s="17" t="str">
        <f>IF(COUNTA($A228:$K228)=0,"",IF(K228="","",IF(SUMPRODUCT(--(Gates!$A$2:$A$50=K228))=0,"Check ID","OK")))</f>
        <v/>
      </c>
      <c r="P228" s="17" t="str">
        <f>IF(COUNTA($A228:$K228)=0,"",IF($A228="","Check ID",IF(SUMPRODUCT(--($A$2:$A$300=$A228))&gt;1,"Duplicate ID",IF(OR(NOT(OR(H228="Not started",H228="In progress",H228="Done",H228="Blocked")),NOT(OR(I228="Y",I228="N")),NOT(OR(J228="Y",J228="N")),K228=""),"Check inputs","OK"))))</f>
        <v/>
      </c>
    </row>
    <row r="229" ht="30" customHeight="1" spans="1:16" x14ac:dyDescent="0.25">
      <c r="A229" s="12"/>
      <c r="B229" s="12"/>
      <c r="C229" s="13"/>
      <c r="D229" s="13"/>
      <c r="E229" s="14"/>
      <c r="F229" s="15"/>
      <c r="G229" s="12"/>
      <c r="H229" s="12"/>
      <c r="I229" s="12"/>
      <c r="J229" s="12"/>
      <c r="K229" s="12"/>
      <c r="L229" s="16" t="str">
        <f>IF(COUNTA($A229:$K229)=0,"",IF(AND(ISNUMBER(E229),ISNUMBER(F229),N(F229)&gt;=0,N(F229)&lt;=1000),E229+F229/24,"n/a"))</f>
        <v/>
      </c>
      <c r="M229" s="17" t="str">
        <f>IF(COUNTA($A229:$K229)=0,"",IF(OR(NOT(ISNUMBER(L229)),NOT(ISNUMBER(Dashboard!$B$3))),"Check times",IF(AND(H229&lt;&gt;"Done",ROUND((Dashboard!$B$3-L229)*1440,0)&gt;0),"Late","OK")))</f>
        <v/>
      </c>
      <c r="N229" s="17" t="str">
        <f>IF(COUNTA($A229:$K229)=0,"",IF(G229="","",IF(SUMPRODUCT(--($A$2:$A$300=G229))&lt;&gt;1,"Check ID",IF(OR(NOT(ISNUMBER(L229)),NOT(ISNUMBER(INDEX($L$2:$L$300,SUMPRODUCT(($A$2:$A$300=G229)*(ROW($A$2:$A$300)-1)))))),"Check times",IF(ROUND((INDEX($L$2:$L$300,SUMPRODUCT(($A$2:$A$300=G229)*(ROW($A$2:$A$300)-1)))-E229)*1440,0)&gt;0,"Conflict","OK")))))</f>
        <v/>
      </c>
      <c r="O229" s="17" t="str">
        <f>IF(COUNTA($A229:$K229)=0,"",IF(K229="","",IF(SUMPRODUCT(--(Gates!$A$2:$A$50=K229))=0,"Check ID","OK")))</f>
        <v/>
      </c>
      <c r="P229" s="17" t="str">
        <f>IF(COUNTA($A229:$K229)=0,"",IF($A229="","Check ID",IF(SUMPRODUCT(--($A$2:$A$300=$A229))&gt;1,"Duplicate ID",IF(OR(NOT(OR(H229="Not started",H229="In progress",H229="Done",H229="Blocked")),NOT(OR(I229="Y",I229="N")),NOT(OR(J229="Y",J229="N")),K229=""),"Check inputs","OK"))))</f>
        <v/>
      </c>
    </row>
    <row r="230" ht="30" customHeight="1" spans="1:16" x14ac:dyDescent="0.25">
      <c r="A230" s="12"/>
      <c r="B230" s="12"/>
      <c r="C230" s="13"/>
      <c r="D230" s="13"/>
      <c r="E230" s="14"/>
      <c r="F230" s="15"/>
      <c r="G230" s="12"/>
      <c r="H230" s="12"/>
      <c r="I230" s="12"/>
      <c r="J230" s="12"/>
      <c r="K230" s="12"/>
      <c r="L230" s="16" t="str">
        <f>IF(COUNTA($A230:$K230)=0,"",IF(AND(ISNUMBER(E230),ISNUMBER(F230),N(F230)&gt;=0,N(F230)&lt;=1000),E230+F230/24,"n/a"))</f>
        <v/>
      </c>
      <c r="M230" s="17" t="str">
        <f>IF(COUNTA($A230:$K230)=0,"",IF(OR(NOT(ISNUMBER(L230)),NOT(ISNUMBER(Dashboard!$B$3))),"Check times",IF(AND(H230&lt;&gt;"Done",ROUND((Dashboard!$B$3-L230)*1440,0)&gt;0),"Late","OK")))</f>
        <v/>
      </c>
      <c r="N230" s="17" t="str">
        <f>IF(COUNTA($A230:$K230)=0,"",IF(G230="","",IF(SUMPRODUCT(--($A$2:$A$300=G230))&lt;&gt;1,"Check ID",IF(OR(NOT(ISNUMBER(L230)),NOT(ISNUMBER(INDEX($L$2:$L$300,SUMPRODUCT(($A$2:$A$300=G230)*(ROW($A$2:$A$300)-1)))))),"Check times",IF(ROUND((INDEX($L$2:$L$300,SUMPRODUCT(($A$2:$A$300=G230)*(ROW($A$2:$A$300)-1)))-E230)*1440,0)&gt;0,"Conflict","OK")))))</f>
        <v/>
      </c>
      <c r="O230" s="17" t="str">
        <f>IF(COUNTA($A230:$K230)=0,"",IF(K230="","",IF(SUMPRODUCT(--(Gates!$A$2:$A$50=K230))=0,"Check ID","OK")))</f>
        <v/>
      </c>
      <c r="P230" s="17" t="str">
        <f>IF(COUNTA($A230:$K230)=0,"",IF($A230="","Check ID",IF(SUMPRODUCT(--($A$2:$A$300=$A230))&gt;1,"Duplicate ID",IF(OR(NOT(OR(H230="Not started",H230="In progress",H230="Done",H230="Blocked")),NOT(OR(I230="Y",I230="N")),NOT(OR(J230="Y",J230="N")),K230=""),"Check inputs","OK"))))</f>
        <v/>
      </c>
    </row>
    <row r="231" ht="30" customHeight="1" spans="1:16" x14ac:dyDescent="0.25">
      <c r="A231" s="12"/>
      <c r="B231" s="12"/>
      <c r="C231" s="13"/>
      <c r="D231" s="13"/>
      <c r="E231" s="14"/>
      <c r="F231" s="15"/>
      <c r="G231" s="12"/>
      <c r="H231" s="12"/>
      <c r="I231" s="12"/>
      <c r="J231" s="12"/>
      <c r="K231" s="12"/>
      <c r="L231" s="16" t="str">
        <f>IF(COUNTA($A231:$K231)=0,"",IF(AND(ISNUMBER(E231),ISNUMBER(F231),N(F231)&gt;=0,N(F231)&lt;=1000),E231+F231/24,"n/a"))</f>
        <v/>
      </c>
      <c r="M231" s="17" t="str">
        <f>IF(COUNTA($A231:$K231)=0,"",IF(OR(NOT(ISNUMBER(L231)),NOT(ISNUMBER(Dashboard!$B$3))),"Check times",IF(AND(H231&lt;&gt;"Done",ROUND((Dashboard!$B$3-L231)*1440,0)&gt;0),"Late","OK")))</f>
        <v/>
      </c>
      <c r="N231" s="17" t="str">
        <f>IF(COUNTA($A231:$K231)=0,"",IF(G231="","",IF(SUMPRODUCT(--($A$2:$A$300=G231))&lt;&gt;1,"Check ID",IF(OR(NOT(ISNUMBER(L231)),NOT(ISNUMBER(INDEX($L$2:$L$300,SUMPRODUCT(($A$2:$A$300=G231)*(ROW($A$2:$A$300)-1)))))),"Check times",IF(ROUND((INDEX($L$2:$L$300,SUMPRODUCT(($A$2:$A$300=G231)*(ROW($A$2:$A$300)-1)))-E231)*1440,0)&gt;0,"Conflict","OK")))))</f>
        <v/>
      </c>
      <c r="O231" s="17" t="str">
        <f>IF(COUNTA($A231:$K231)=0,"",IF(K231="","",IF(SUMPRODUCT(--(Gates!$A$2:$A$50=K231))=0,"Check ID","OK")))</f>
        <v/>
      </c>
      <c r="P231" s="17" t="str">
        <f>IF(COUNTA($A231:$K231)=0,"",IF($A231="","Check ID",IF(SUMPRODUCT(--($A$2:$A$300=$A231))&gt;1,"Duplicate ID",IF(OR(NOT(OR(H231="Not started",H231="In progress",H231="Done",H231="Blocked")),NOT(OR(I231="Y",I231="N")),NOT(OR(J231="Y",J231="N")),K231=""),"Check inputs","OK"))))</f>
        <v/>
      </c>
    </row>
    <row r="232" ht="30" customHeight="1" spans="1:16" x14ac:dyDescent="0.25">
      <c r="A232" s="12"/>
      <c r="B232" s="12"/>
      <c r="C232" s="13"/>
      <c r="D232" s="13"/>
      <c r="E232" s="14"/>
      <c r="F232" s="15"/>
      <c r="G232" s="12"/>
      <c r="H232" s="12"/>
      <c r="I232" s="12"/>
      <c r="J232" s="12"/>
      <c r="K232" s="12"/>
      <c r="L232" s="16" t="str">
        <f>IF(COUNTA($A232:$K232)=0,"",IF(AND(ISNUMBER(E232),ISNUMBER(F232),N(F232)&gt;=0,N(F232)&lt;=1000),E232+F232/24,"n/a"))</f>
        <v/>
      </c>
      <c r="M232" s="17" t="str">
        <f>IF(COUNTA($A232:$K232)=0,"",IF(OR(NOT(ISNUMBER(L232)),NOT(ISNUMBER(Dashboard!$B$3))),"Check times",IF(AND(H232&lt;&gt;"Done",ROUND((Dashboard!$B$3-L232)*1440,0)&gt;0),"Late","OK")))</f>
        <v/>
      </c>
      <c r="N232" s="17" t="str">
        <f>IF(COUNTA($A232:$K232)=0,"",IF(G232="","",IF(SUMPRODUCT(--($A$2:$A$300=G232))&lt;&gt;1,"Check ID",IF(OR(NOT(ISNUMBER(L232)),NOT(ISNUMBER(INDEX($L$2:$L$300,SUMPRODUCT(($A$2:$A$300=G232)*(ROW($A$2:$A$300)-1)))))),"Check times",IF(ROUND((INDEX($L$2:$L$300,SUMPRODUCT(($A$2:$A$300=G232)*(ROW($A$2:$A$300)-1)))-E232)*1440,0)&gt;0,"Conflict","OK")))))</f>
        <v/>
      </c>
      <c r="O232" s="17" t="str">
        <f>IF(COUNTA($A232:$K232)=0,"",IF(K232="","",IF(SUMPRODUCT(--(Gates!$A$2:$A$50=K232))=0,"Check ID","OK")))</f>
        <v/>
      </c>
      <c r="P232" s="17" t="str">
        <f>IF(COUNTA($A232:$K232)=0,"",IF($A232="","Check ID",IF(SUMPRODUCT(--($A$2:$A$300=$A232))&gt;1,"Duplicate ID",IF(OR(NOT(OR(H232="Not started",H232="In progress",H232="Done",H232="Blocked")),NOT(OR(I232="Y",I232="N")),NOT(OR(J232="Y",J232="N")),K232=""),"Check inputs","OK"))))</f>
        <v/>
      </c>
    </row>
    <row r="233" ht="30" customHeight="1" spans="1:16" x14ac:dyDescent="0.25">
      <c r="A233" s="12"/>
      <c r="B233" s="12"/>
      <c r="C233" s="13"/>
      <c r="D233" s="13"/>
      <c r="E233" s="14"/>
      <c r="F233" s="15"/>
      <c r="G233" s="12"/>
      <c r="H233" s="12"/>
      <c r="I233" s="12"/>
      <c r="J233" s="12"/>
      <c r="K233" s="12"/>
      <c r="L233" s="16" t="str">
        <f>IF(COUNTA($A233:$K233)=0,"",IF(AND(ISNUMBER(E233),ISNUMBER(F233),N(F233)&gt;=0,N(F233)&lt;=1000),E233+F233/24,"n/a"))</f>
        <v/>
      </c>
      <c r="M233" s="17" t="str">
        <f>IF(COUNTA($A233:$K233)=0,"",IF(OR(NOT(ISNUMBER(L233)),NOT(ISNUMBER(Dashboard!$B$3))),"Check times",IF(AND(H233&lt;&gt;"Done",ROUND((Dashboard!$B$3-L233)*1440,0)&gt;0),"Late","OK")))</f>
        <v/>
      </c>
      <c r="N233" s="17" t="str">
        <f>IF(COUNTA($A233:$K233)=0,"",IF(G233="","",IF(SUMPRODUCT(--($A$2:$A$300=G233))&lt;&gt;1,"Check ID",IF(OR(NOT(ISNUMBER(L233)),NOT(ISNUMBER(INDEX($L$2:$L$300,SUMPRODUCT(($A$2:$A$300=G233)*(ROW($A$2:$A$300)-1)))))),"Check times",IF(ROUND((INDEX($L$2:$L$300,SUMPRODUCT(($A$2:$A$300=G233)*(ROW($A$2:$A$300)-1)))-E233)*1440,0)&gt;0,"Conflict","OK")))))</f>
        <v/>
      </c>
      <c r="O233" s="17" t="str">
        <f>IF(COUNTA($A233:$K233)=0,"",IF(K233="","",IF(SUMPRODUCT(--(Gates!$A$2:$A$50=K233))=0,"Check ID","OK")))</f>
        <v/>
      </c>
      <c r="P233" s="17" t="str">
        <f>IF(COUNTA($A233:$K233)=0,"",IF($A233="","Check ID",IF(SUMPRODUCT(--($A$2:$A$300=$A233))&gt;1,"Duplicate ID",IF(OR(NOT(OR(H233="Not started",H233="In progress",H233="Done",H233="Blocked")),NOT(OR(I233="Y",I233="N")),NOT(OR(J233="Y",J233="N")),K233=""),"Check inputs","OK"))))</f>
        <v/>
      </c>
    </row>
    <row r="234" ht="30" customHeight="1" spans="1:16" x14ac:dyDescent="0.25">
      <c r="A234" s="12"/>
      <c r="B234" s="12"/>
      <c r="C234" s="13"/>
      <c r="D234" s="13"/>
      <c r="E234" s="14"/>
      <c r="F234" s="15"/>
      <c r="G234" s="12"/>
      <c r="H234" s="12"/>
      <c r="I234" s="12"/>
      <c r="J234" s="12"/>
      <c r="K234" s="12"/>
      <c r="L234" s="16" t="str">
        <f>IF(COUNTA($A234:$K234)=0,"",IF(AND(ISNUMBER(E234),ISNUMBER(F234),N(F234)&gt;=0,N(F234)&lt;=1000),E234+F234/24,"n/a"))</f>
        <v/>
      </c>
      <c r="M234" s="17" t="str">
        <f>IF(COUNTA($A234:$K234)=0,"",IF(OR(NOT(ISNUMBER(L234)),NOT(ISNUMBER(Dashboard!$B$3))),"Check times",IF(AND(H234&lt;&gt;"Done",ROUND((Dashboard!$B$3-L234)*1440,0)&gt;0),"Late","OK")))</f>
        <v/>
      </c>
      <c r="N234" s="17" t="str">
        <f>IF(COUNTA($A234:$K234)=0,"",IF(G234="","",IF(SUMPRODUCT(--($A$2:$A$300=G234))&lt;&gt;1,"Check ID",IF(OR(NOT(ISNUMBER(L234)),NOT(ISNUMBER(INDEX($L$2:$L$300,SUMPRODUCT(($A$2:$A$300=G234)*(ROW($A$2:$A$300)-1)))))),"Check times",IF(ROUND((INDEX($L$2:$L$300,SUMPRODUCT(($A$2:$A$300=G234)*(ROW($A$2:$A$300)-1)))-E234)*1440,0)&gt;0,"Conflict","OK")))))</f>
        <v/>
      </c>
      <c r="O234" s="17" t="str">
        <f>IF(COUNTA($A234:$K234)=0,"",IF(K234="","",IF(SUMPRODUCT(--(Gates!$A$2:$A$50=K234))=0,"Check ID","OK")))</f>
        <v/>
      </c>
      <c r="P234" s="17" t="str">
        <f>IF(COUNTA($A234:$K234)=0,"",IF($A234="","Check ID",IF(SUMPRODUCT(--($A$2:$A$300=$A234))&gt;1,"Duplicate ID",IF(OR(NOT(OR(H234="Not started",H234="In progress",H234="Done",H234="Blocked")),NOT(OR(I234="Y",I234="N")),NOT(OR(J234="Y",J234="N")),K234=""),"Check inputs","OK"))))</f>
        <v/>
      </c>
    </row>
    <row r="235" ht="30" customHeight="1" spans="1:16" x14ac:dyDescent="0.25">
      <c r="A235" s="12"/>
      <c r="B235" s="12"/>
      <c r="C235" s="13"/>
      <c r="D235" s="13"/>
      <c r="E235" s="14"/>
      <c r="F235" s="15"/>
      <c r="G235" s="12"/>
      <c r="H235" s="12"/>
      <c r="I235" s="12"/>
      <c r="J235" s="12"/>
      <c r="K235" s="12"/>
      <c r="L235" s="16" t="str">
        <f>IF(COUNTA($A235:$K235)=0,"",IF(AND(ISNUMBER(E235),ISNUMBER(F235),N(F235)&gt;=0,N(F235)&lt;=1000),E235+F235/24,"n/a"))</f>
        <v/>
      </c>
      <c r="M235" s="17" t="str">
        <f>IF(COUNTA($A235:$K235)=0,"",IF(OR(NOT(ISNUMBER(L235)),NOT(ISNUMBER(Dashboard!$B$3))),"Check times",IF(AND(H235&lt;&gt;"Done",ROUND((Dashboard!$B$3-L235)*1440,0)&gt;0),"Late","OK")))</f>
        <v/>
      </c>
      <c r="N235" s="17" t="str">
        <f>IF(COUNTA($A235:$K235)=0,"",IF(G235="","",IF(SUMPRODUCT(--($A$2:$A$300=G235))&lt;&gt;1,"Check ID",IF(OR(NOT(ISNUMBER(L235)),NOT(ISNUMBER(INDEX($L$2:$L$300,SUMPRODUCT(($A$2:$A$300=G235)*(ROW($A$2:$A$300)-1)))))),"Check times",IF(ROUND((INDEX($L$2:$L$300,SUMPRODUCT(($A$2:$A$300=G235)*(ROW($A$2:$A$300)-1)))-E235)*1440,0)&gt;0,"Conflict","OK")))))</f>
        <v/>
      </c>
      <c r="O235" s="17" t="str">
        <f>IF(COUNTA($A235:$K235)=0,"",IF(K235="","",IF(SUMPRODUCT(--(Gates!$A$2:$A$50=K235))=0,"Check ID","OK")))</f>
        <v/>
      </c>
      <c r="P235" s="17" t="str">
        <f>IF(COUNTA($A235:$K235)=0,"",IF($A235="","Check ID",IF(SUMPRODUCT(--($A$2:$A$300=$A235))&gt;1,"Duplicate ID",IF(OR(NOT(OR(H235="Not started",H235="In progress",H235="Done",H235="Blocked")),NOT(OR(I235="Y",I235="N")),NOT(OR(J235="Y",J235="N")),K235=""),"Check inputs","OK"))))</f>
        <v/>
      </c>
    </row>
    <row r="236" ht="30" customHeight="1" spans="1:16" x14ac:dyDescent="0.25">
      <c r="A236" s="12"/>
      <c r="B236" s="12"/>
      <c r="C236" s="13"/>
      <c r="D236" s="13"/>
      <c r="E236" s="14"/>
      <c r="F236" s="15"/>
      <c r="G236" s="12"/>
      <c r="H236" s="12"/>
      <c r="I236" s="12"/>
      <c r="J236" s="12"/>
      <c r="K236" s="12"/>
      <c r="L236" s="16" t="str">
        <f>IF(COUNTA($A236:$K236)=0,"",IF(AND(ISNUMBER(E236),ISNUMBER(F236),N(F236)&gt;=0,N(F236)&lt;=1000),E236+F236/24,"n/a"))</f>
        <v/>
      </c>
      <c r="M236" s="17" t="str">
        <f>IF(COUNTA($A236:$K236)=0,"",IF(OR(NOT(ISNUMBER(L236)),NOT(ISNUMBER(Dashboard!$B$3))),"Check times",IF(AND(H236&lt;&gt;"Done",ROUND((Dashboard!$B$3-L236)*1440,0)&gt;0),"Late","OK")))</f>
        <v/>
      </c>
      <c r="N236" s="17" t="str">
        <f>IF(COUNTA($A236:$K236)=0,"",IF(G236="","",IF(SUMPRODUCT(--($A$2:$A$300=G236))&lt;&gt;1,"Check ID",IF(OR(NOT(ISNUMBER(L236)),NOT(ISNUMBER(INDEX($L$2:$L$300,SUMPRODUCT(($A$2:$A$300=G236)*(ROW($A$2:$A$300)-1)))))),"Check times",IF(ROUND((INDEX($L$2:$L$300,SUMPRODUCT(($A$2:$A$300=G236)*(ROW($A$2:$A$300)-1)))-E236)*1440,0)&gt;0,"Conflict","OK")))))</f>
        <v/>
      </c>
      <c r="O236" s="17" t="str">
        <f>IF(COUNTA($A236:$K236)=0,"",IF(K236="","",IF(SUMPRODUCT(--(Gates!$A$2:$A$50=K236))=0,"Check ID","OK")))</f>
        <v/>
      </c>
      <c r="P236" s="17" t="str">
        <f>IF(COUNTA($A236:$K236)=0,"",IF($A236="","Check ID",IF(SUMPRODUCT(--($A$2:$A$300=$A236))&gt;1,"Duplicate ID",IF(OR(NOT(OR(H236="Not started",H236="In progress",H236="Done",H236="Blocked")),NOT(OR(I236="Y",I236="N")),NOT(OR(J236="Y",J236="N")),K236=""),"Check inputs","OK"))))</f>
        <v/>
      </c>
    </row>
    <row r="237" ht="30" customHeight="1" spans="1:16" x14ac:dyDescent="0.25">
      <c r="A237" s="12"/>
      <c r="B237" s="12"/>
      <c r="C237" s="13"/>
      <c r="D237" s="13"/>
      <c r="E237" s="14"/>
      <c r="F237" s="15"/>
      <c r="G237" s="12"/>
      <c r="H237" s="12"/>
      <c r="I237" s="12"/>
      <c r="J237" s="12"/>
      <c r="K237" s="12"/>
      <c r="L237" s="16" t="str">
        <f>IF(COUNTA($A237:$K237)=0,"",IF(AND(ISNUMBER(E237),ISNUMBER(F237),N(F237)&gt;=0,N(F237)&lt;=1000),E237+F237/24,"n/a"))</f>
        <v/>
      </c>
      <c r="M237" s="17" t="str">
        <f>IF(COUNTA($A237:$K237)=0,"",IF(OR(NOT(ISNUMBER(L237)),NOT(ISNUMBER(Dashboard!$B$3))),"Check times",IF(AND(H237&lt;&gt;"Done",ROUND((Dashboard!$B$3-L237)*1440,0)&gt;0),"Late","OK")))</f>
        <v/>
      </c>
      <c r="N237" s="17" t="str">
        <f>IF(COUNTA($A237:$K237)=0,"",IF(G237="","",IF(SUMPRODUCT(--($A$2:$A$300=G237))&lt;&gt;1,"Check ID",IF(OR(NOT(ISNUMBER(L237)),NOT(ISNUMBER(INDEX($L$2:$L$300,SUMPRODUCT(($A$2:$A$300=G237)*(ROW($A$2:$A$300)-1)))))),"Check times",IF(ROUND((INDEX($L$2:$L$300,SUMPRODUCT(($A$2:$A$300=G237)*(ROW($A$2:$A$300)-1)))-E237)*1440,0)&gt;0,"Conflict","OK")))))</f>
        <v/>
      </c>
      <c r="O237" s="17" t="str">
        <f>IF(COUNTA($A237:$K237)=0,"",IF(K237="","",IF(SUMPRODUCT(--(Gates!$A$2:$A$50=K237))=0,"Check ID","OK")))</f>
        <v/>
      </c>
      <c r="P237" s="17" t="str">
        <f>IF(COUNTA($A237:$K237)=0,"",IF($A237="","Check ID",IF(SUMPRODUCT(--($A$2:$A$300=$A237))&gt;1,"Duplicate ID",IF(OR(NOT(OR(H237="Not started",H237="In progress",H237="Done",H237="Blocked")),NOT(OR(I237="Y",I237="N")),NOT(OR(J237="Y",J237="N")),K237=""),"Check inputs","OK"))))</f>
        <v/>
      </c>
    </row>
    <row r="238" ht="30" customHeight="1" spans="1:16" x14ac:dyDescent="0.25">
      <c r="A238" s="12"/>
      <c r="B238" s="12"/>
      <c r="C238" s="13"/>
      <c r="D238" s="13"/>
      <c r="E238" s="14"/>
      <c r="F238" s="15"/>
      <c r="G238" s="12"/>
      <c r="H238" s="12"/>
      <c r="I238" s="12"/>
      <c r="J238" s="12"/>
      <c r="K238" s="12"/>
      <c r="L238" s="16" t="str">
        <f>IF(COUNTA($A238:$K238)=0,"",IF(AND(ISNUMBER(E238),ISNUMBER(F238),N(F238)&gt;=0,N(F238)&lt;=1000),E238+F238/24,"n/a"))</f>
        <v/>
      </c>
      <c r="M238" s="17" t="str">
        <f>IF(COUNTA($A238:$K238)=0,"",IF(OR(NOT(ISNUMBER(L238)),NOT(ISNUMBER(Dashboard!$B$3))),"Check times",IF(AND(H238&lt;&gt;"Done",ROUND((Dashboard!$B$3-L238)*1440,0)&gt;0),"Late","OK")))</f>
        <v/>
      </c>
      <c r="N238" s="17" t="str">
        <f>IF(COUNTA($A238:$K238)=0,"",IF(G238="","",IF(SUMPRODUCT(--($A$2:$A$300=G238))&lt;&gt;1,"Check ID",IF(OR(NOT(ISNUMBER(L238)),NOT(ISNUMBER(INDEX($L$2:$L$300,SUMPRODUCT(($A$2:$A$300=G238)*(ROW($A$2:$A$300)-1)))))),"Check times",IF(ROUND((INDEX($L$2:$L$300,SUMPRODUCT(($A$2:$A$300=G238)*(ROW($A$2:$A$300)-1)))-E238)*1440,0)&gt;0,"Conflict","OK")))))</f>
        <v/>
      </c>
      <c r="O238" s="17" t="str">
        <f>IF(COUNTA($A238:$K238)=0,"",IF(K238="","",IF(SUMPRODUCT(--(Gates!$A$2:$A$50=K238))=0,"Check ID","OK")))</f>
        <v/>
      </c>
      <c r="P238" s="17" t="str">
        <f>IF(COUNTA($A238:$K238)=0,"",IF($A238="","Check ID",IF(SUMPRODUCT(--($A$2:$A$300=$A238))&gt;1,"Duplicate ID",IF(OR(NOT(OR(H238="Not started",H238="In progress",H238="Done",H238="Blocked")),NOT(OR(I238="Y",I238="N")),NOT(OR(J238="Y",J238="N")),K238=""),"Check inputs","OK"))))</f>
        <v/>
      </c>
    </row>
    <row r="239" ht="30" customHeight="1" spans="1:16" x14ac:dyDescent="0.25">
      <c r="A239" s="12"/>
      <c r="B239" s="12"/>
      <c r="C239" s="13"/>
      <c r="D239" s="13"/>
      <c r="E239" s="14"/>
      <c r="F239" s="15"/>
      <c r="G239" s="12"/>
      <c r="H239" s="12"/>
      <c r="I239" s="12"/>
      <c r="J239" s="12"/>
      <c r="K239" s="12"/>
      <c r="L239" s="16" t="str">
        <f>IF(COUNTA($A239:$K239)=0,"",IF(AND(ISNUMBER(E239),ISNUMBER(F239),N(F239)&gt;=0,N(F239)&lt;=1000),E239+F239/24,"n/a"))</f>
        <v/>
      </c>
      <c r="M239" s="17" t="str">
        <f>IF(COUNTA($A239:$K239)=0,"",IF(OR(NOT(ISNUMBER(L239)),NOT(ISNUMBER(Dashboard!$B$3))),"Check times",IF(AND(H239&lt;&gt;"Done",ROUND((Dashboard!$B$3-L239)*1440,0)&gt;0),"Late","OK")))</f>
        <v/>
      </c>
      <c r="N239" s="17" t="str">
        <f>IF(COUNTA($A239:$K239)=0,"",IF(G239="","",IF(SUMPRODUCT(--($A$2:$A$300=G239))&lt;&gt;1,"Check ID",IF(OR(NOT(ISNUMBER(L239)),NOT(ISNUMBER(INDEX($L$2:$L$300,SUMPRODUCT(($A$2:$A$300=G239)*(ROW($A$2:$A$300)-1)))))),"Check times",IF(ROUND((INDEX($L$2:$L$300,SUMPRODUCT(($A$2:$A$300=G239)*(ROW($A$2:$A$300)-1)))-E239)*1440,0)&gt;0,"Conflict","OK")))))</f>
        <v/>
      </c>
      <c r="O239" s="17" t="str">
        <f>IF(COUNTA($A239:$K239)=0,"",IF(K239="","",IF(SUMPRODUCT(--(Gates!$A$2:$A$50=K239))=0,"Check ID","OK")))</f>
        <v/>
      </c>
      <c r="P239" s="17" t="str">
        <f>IF(COUNTA($A239:$K239)=0,"",IF($A239="","Check ID",IF(SUMPRODUCT(--($A$2:$A$300=$A239))&gt;1,"Duplicate ID",IF(OR(NOT(OR(H239="Not started",H239="In progress",H239="Done",H239="Blocked")),NOT(OR(I239="Y",I239="N")),NOT(OR(J239="Y",J239="N")),K239=""),"Check inputs","OK"))))</f>
        <v/>
      </c>
    </row>
    <row r="240" ht="30" customHeight="1" spans="1:16" x14ac:dyDescent="0.25">
      <c r="A240" s="12"/>
      <c r="B240" s="12"/>
      <c r="C240" s="13"/>
      <c r="D240" s="13"/>
      <c r="E240" s="14"/>
      <c r="F240" s="15"/>
      <c r="G240" s="12"/>
      <c r="H240" s="12"/>
      <c r="I240" s="12"/>
      <c r="J240" s="12"/>
      <c r="K240" s="12"/>
      <c r="L240" s="16" t="str">
        <f>IF(COUNTA($A240:$K240)=0,"",IF(AND(ISNUMBER(E240),ISNUMBER(F240),N(F240)&gt;=0,N(F240)&lt;=1000),E240+F240/24,"n/a"))</f>
        <v/>
      </c>
      <c r="M240" s="17" t="str">
        <f>IF(COUNTA($A240:$K240)=0,"",IF(OR(NOT(ISNUMBER(L240)),NOT(ISNUMBER(Dashboard!$B$3))),"Check times",IF(AND(H240&lt;&gt;"Done",ROUND((Dashboard!$B$3-L240)*1440,0)&gt;0),"Late","OK")))</f>
        <v/>
      </c>
      <c r="N240" s="17" t="str">
        <f>IF(COUNTA($A240:$K240)=0,"",IF(G240="","",IF(SUMPRODUCT(--($A$2:$A$300=G240))&lt;&gt;1,"Check ID",IF(OR(NOT(ISNUMBER(L240)),NOT(ISNUMBER(INDEX($L$2:$L$300,SUMPRODUCT(($A$2:$A$300=G240)*(ROW($A$2:$A$300)-1)))))),"Check times",IF(ROUND((INDEX($L$2:$L$300,SUMPRODUCT(($A$2:$A$300=G240)*(ROW($A$2:$A$300)-1)))-E240)*1440,0)&gt;0,"Conflict","OK")))))</f>
        <v/>
      </c>
      <c r="O240" s="17" t="str">
        <f>IF(COUNTA($A240:$K240)=0,"",IF(K240="","",IF(SUMPRODUCT(--(Gates!$A$2:$A$50=K240))=0,"Check ID","OK")))</f>
        <v/>
      </c>
      <c r="P240" s="17" t="str">
        <f>IF(COUNTA($A240:$K240)=0,"",IF($A240="","Check ID",IF(SUMPRODUCT(--($A$2:$A$300=$A240))&gt;1,"Duplicate ID",IF(OR(NOT(OR(H240="Not started",H240="In progress",H240="Done",H240="Blocked")),NOT(OR(I240="Y",I240="N")),NOT(OR(J240="Y",J240="N")),K240=""),"Check inputs","OK"))))</f>
        <v/>
      </c>
    </row>
    <row r="241" ht="30" customHeight="1" spans="1:16" x14ac:dyDescent="0.25">
      <c r="A241" s="12"/>
      <c r="B241" s="12"/>
      <c r="C241" s="13"/>
      <c r="D241" s="13"/>
      <c r="E241" s="14"/>
      <c r="F241" s="15"/>
      <c r="G241" s="12"/>
      <c r="H241" s="12"/>
      <c r="I241" s="12"/>
      <c r="J241" s="12"/>
      <c r="K241" s="12"/>
      <c r="L241" s="16" t="str">
        <f>IF(COUNTA($A241:$K241)=0,"",IF(AND(ISNUMBER(E241),ISNUMBER(F241),N(F241)&gt;=0,N(F241)&lt;=1000),E241+F241/24,"n/a"))</f>
        <v/>
      </c>
      <c r="M241" s="17" t="str">
        <f>IF(COUNTA($A241:$K241)=0,"",IF(OR(NOT(ISNUMBER(L241)),NOT(ISNUMBER(Dashboard!$B$3))),"Check times",IF(AND(H241&lt;&gt;"Done",ROUND((Dashboard!$B$3-L241)*1440,0)&gt;0),"Late","OK")))</f>
        <v/>
      </c>
      <c r="N241" s="17" t="str">
        <f>IF(COUNTA($A241:$K241)=0,"",IF(G241="","",IF(SUMPRODUCT(--($A$2:$A$300=G241))&lt;&gt;1,"Check ID",IF(OR(NOT(ISNUMBER(L241)),NOT(ISNUMBER(INDEX($L$2:$L$300,SUMPRODUCT(($A$2:$A$300=G241)*(ROW($A$2:$A$300)-1)))))),"Check times",IF(ROUND((INDEX($L$2:$L$300,SUMPRODUCT(($A$2:$A$300=G241)*(ROW($A$2:$A$300)-1)))-E241)*1440,0)&gt;0,"Conflict","OK")))))</f>
        <v/>
      </c>
      <c r="O241" s="17" t="str">
        <f>IF(COUNTA($A241:$K241)=0,"",IF(K241="","",IF(SUMPRODUCT(--(Gates!$A$2:$A$50=K241))=0,"Check ID","OK")))</f>
        <v/>
      </c>
      <c r="P241" s="17" t="str">
        <f>IF(COUNTA($A241:$K241)=0,"",IF($A241="","Check ID",IF(SUMPRODUCT(--($A$2:$A$300=$A241))&gt;1,"Duplicate ID",IF(OR(NOT(OR(H241="Not started",H241="In progress",H241="Done",H241="Blocked")),NOT(OR(I241="Y",I241="N")),NOT(OR(J241="Y",J241="N")),K241=""),"Check inputs","OK"))))</f>
        <v/>
      </c>
    </row>
    <row r="242" ht="30" customHeight="1" spans="1:16" x14ac:dyDescent="0.25">
      <c r="A242" s="12"/>
      <c r="B242" s="12"/>
      <c r="C242" s="13"/>
      <c r="D242" s="13"/>
      <c r="E242" s="14"/>
      <c r="F242" s="15"/>
      <c r="G242" s="12"/>
      <c r="H242" s="12"/>
      <c r="I242" s="12"/>
      <c r="J242" s="12"/>
      <c r="K242" s="12"/>
      <c r="L242" s="16" t="str">
        <f>IF(COUNTA($A242:$K242)=0,"",IF(AND(ISNUMBER(E242),ISNUMBER(F242),N(F242)&gt;=0,N(F242)&lt;=1000),E242+F242/24,"n/a"))</f>
        <v/>
      </c>
      <c r="M242" s="17" t="str">
        <f>IF(COUNTA($A242:$K242)=0,"",IF(OR(NOT(ISNUMBER(L242)),NOT(ISNUMBER(Dashboard!$B$3))),"Check times",IF(AND(H242&lt;&gt;"Done",ROUND((Dashboard!$B$3-L242)*1440,0)&gt;0),"Late","OK")))</f>
        <v/>
      </c>
      <c r="N242" s="17" t="str">
        <f>IF(COUNTA($A242:$K242)=0,"",IF(G242="","",IF(SUMPRODUCT(--($A$2:$A$300=G242))&lt;&gt;1,"Check ID",IF(OR(NOT(ISNUMBER(L242)),NOT(ISNUMBER(INDEX($L$2:$L$300,SUMPRODUCT(($A$2:$A$300=G242)*(ROW($A$2:$A$300)-1)))))),"Check times",IF(ROUND((INDEX($L$2:$L$300,SUMPRODUCT(($A$2:$A$300=G242)*(ROW($A$2:$A$300)-1)))-E242)*1440,0)&gt;0,"Conflict","OK")))))</f>
        <v/>
      </c>
      <c r="O242" s="17" t="str">
        <f>IF(COUNTA($A242:$K242)=0,"",IF(K242="","",IF(SUMPRODUCT(--(Gates!$A$2:$A$50=K242))=0,"Check ID","OK")))</f>
        <v/>
      </c>
      <c r="P242" s="17" t="str">
        <f>IF(COUNTA($A242:$K242)=0,"",IF($A242="","Check ID",IF(SUMPRODUCT(--($A$2:$A$300=$A242))&gt;1,"Duplicate ID",IF(OR(NOT(OR(H242="Not started",H242="In progress",H242="Done",H242="Blocked")),NOT(OR(I242="Y",I242="N")),NOT(OR(J242="Y",J242="N")),K242=""),"Check inputs","OK"))))</f>
        <v/>
      </c>
    </row>
    <row r="243" ht="30" customHeight="1" spans="1:16" x14ac:dyDescent="0.25">
      <c r="A243" s="12"/>
      <c r="B243" s="12"/>
      <c r="C243" s="13"/>
      <c r="D243" s="13"/>
      <c r="E243" s="14"/>
      <c r="F243" s="15"/>
      <c r="G243" s="12"/>
      <c r="H243" s="12"/>
      <c r="I243" s="12"/>
      <c r="J243" s="12"/>
      <c r="K243" s="12"/>
      <c r="L243" s="16" t="str">
        <f>IF(COUNTA($A243:$K243)=0,"",IF(AND(ISNUMBER(E243),ISNUMBER(F243),N(F243)&gt;=0,N(F243)&lt;=1000),E243+F243/24,"n/a"))</f>
        <v/>
      </c>
      <c r="M243" s="17" t="str">
        <f>IF(COUNTA($A243:$K243)=0,"",IF(OR(NOT(ISNUMBER(L243)),NOT(ISNUMBER(Dashboard!$B$3))),"Check times",IF(AND(H243&lt;&gt;"Done",ROUND((Dashboard!$B$3-L243)*1440,0)&gt;0),"Late","OK")))</f>
        <v/>
      </c>
      <c r="N243" s="17" t="str">
        <f>IF(COUNTA($A243:$K243)=0,"",IF(G243="","",IF(SUMPRODUCT(--($A$2:$A$300=G243))&lt;&gt;1,"Check ID",IF(OR(NOT(ISNUMBER(L243)),NOT(ISNUMBER(INDEX($L$2:$L$300,SUMPRODUCT(($A$2:$A$300=G243)*(ROW($A$2:$A$300)-1)))))),"Check times",IF(ROUND((INDEX($L$2:$L$300,SUMPRODUCT(($A$2:$A$300=G243)*(ROW($A$2:$A$300)-1)))-E243)*1440,0)&gt;0,"Conflict","OK")))))</f>
        <v/>
      </c>
      <c r="O243" s="17" t="str">
        <f>IF(COUNTA($A243:$K243)=0,"",IF(K243="","",IF(SUMPRODUCT(--(Gates!$A$2:$A$50=K243))=0,"Check ID","OK")))</f>
        <v/>
      </c>
      <c r="P243" s="17" t="str">
        <f>IF(COUNTA($A243:$K243)=0,"",IF($A243="","Check ID",IF(SUMPRODUCT(--($A$2:$A$300=$A243))&gt;1,"Duplicate ID",IF(OR(NOT(OR(H243="Not started",H243="In progress",H243="Done",H243="Blocked")),NOT(OR(I243="Y",I243="N")),NOT(OR(J243="Y",J243="N")),K243=""),"Check inputs","OK"))))</f>
        <v/>
      </c>
    </row>
    <row r="244" ht="30" customHeight="1" spans="1:16" x14ac:dyDescent="0.25">
      <c r="A244" s="12"/>
      <c r="B244" s="12"/>
      <c r="C244" s="13"/>
      <c r="D244" s="13"/>
      <c r="E244" s="14"/>
      <c r="F244" s="15"/>
      <c r="G244" s="12"/>
      <c r="H244" s="12"/>
      <c r="I244" s="12"/>
      <c r="J244" s="12"/>
      <c r="K244" s="12"/>
      <c r="L244" s="16" t="str">
        <f>IF(COUNTA($A244:$K244)=0,"",IF(AND(ISNUMBER(E244),ISNUMBER(F244),N(F244)&gt;=0,N(F244)&lt;=1000),E244+F244/24,"n/a"))</f>
        <v/>
      </c>
      <c r="M244" s="17" t="str">
        <f>IF(COUNTA($A244:$K244)=0,"",IF(OR(NOT(ISNUMBER(L244)),NOT(ISNUMBER(Dashboard!$B$3))),"Check times",IF(AND(H244&lt;&gt;"Done",ROUND((Dashboard!$B$3-L244)*1440,0)&gt;0),"Late","OK")))</f>
        <v/>
      </c>
      <c r="N244" s="17" t="str">
        <f>IF(COUNTA($A244:$K244)=0,"",IF(G244="","",IF(SUMPRODUCT(--($A$2:$A$300=G244))&lt;&gt;1,"Check ID",IF(OR(NOT(ISNUMBER(L244)),NOT(ISNUMBER(INDEX($L$2:$L$300,SUMPRODUCT(($A$2:$A$300=G244)*(ROW($A$2:$A$300)-1)))))),"Check times",IF(ROUND((INDEX($L$2:$L$300,SUMPRODUCT(($A$2:$A$300=G244)*(ROW($A$2:$A$300)-1)))-E244)*1440,0)&gt;0,"Conflict","OK")))))</f>
        <v/>
      </c>
      <c r="O244" s="17" t="str">
        <f>IF(COUNTA($A244:$K244)=0,"",IF(K244="","",IF(SUMPRODUCT(--(Gates!$A$2:$A$50=K244))=0,"Check ID","OK")))</f>
        <v/>
      </c>
      <c r="P244" s="17" t="str">
        <f>IF(COUNTA($A244:$K244)=0,"",IF($A244="","Check ID",IF(SUMPRODUCT(--($A$2:$A$300=$A244))&gt;1,"Duplicate ID",IF(OR(NOT(OR(H244="Not started",H244="In progress",H244="Done",H244="Blocked")),NOT(OR(I244="Y",I244="N")),NOT(OR(J244="Y",J244="N")),K244=""),"Check inputs","OK"))))</f>
        <v/>
      </c>
    </row>
    <row r="245" ht="30" customHeight="1" spans="1:16" x14ac:dyDescent="0.25">
      <c r="A245" s="12"/>
      <c r="B245" s="12"/>
      <c r="C245" s="13"/>
      <c r="D245" s="13"/>
      <c r="E245" s="14"/>
      <c r="F245" s="15"/>
      <c r="G245" s="12"/>
      <c r="H245" s="12"/>
      <c r="I245" s="12"/>
      <c r="J245" s="12"/>
      <c r="K245" s="12"/>
      <c r="L245" s="16" t="str">
        <f>IF(COUNTA($A245:$K245)=0,"",IF(AND(ISNUMBER(E245),ISNUMBER(F245),N(F245)&gt;=0,N(F245)&lt;=1000),E245+F245/24,"n/a"))</f>
        <v/>
      </c>
      <c r="M245" s="17" t="str">
        <f>IF(COUNTA($A245:$K245)=0,"",IF(OR(NOT(ISNUMBER(L245)),NOT(ISNUMBER(Dashboard!$B$3))),"Check times",IF(AND(H245&lt;&gt;"Done",ROUND((Dashboard!$B$3-L245)*1440,0)&gt;0),"Late","OK")))</f>
        <v/>
      </c>
      <c r="N245" s="17" t="str">
        <f>IF(COUNTA($A245:$K245)=0,"",IF(G245="","",IF(SUMPRODUCT(--($A$2:$A$300=G245))&lt;&gt;1,"Check ID",IF(OR(NOT(ISNUMBER(L245)),NOT(ISNUMBER(INDEX($L$2:$L$300,SUMPRODUCT(($A$2:$A$300=G245)*(ROW($A$2:$A$300)-1)))))),"Check times",IF(ROUND((INDEX($L$2:$L$300,SUMPRODUCT(($A$2:$A$300=G245)*(ROW($A$2:$A$300)-1)))-E245)*1440,0)&gt;0,"Conflict","OK")))))</f>
        <v/>
      </c>
      <c r="O245" s="17" t="str">
        <f>IF(COUNTA($A245:$K245)=0,"",IF(K245="","",IF(SUMPRODUCT(--(Gates!$A$2:$A$50=K245))=0,"Check ID","OK")))</f>
        <v/>
      </c>
      <c r="P245" s="17" t="str">
        <f>IF(COUNTA($A245:$K245)=0,"",IF($A245="","Check ID",IF(SUMPRODUCT(--($A$2:$A$300=$A245))&gt;1,"Duplicate ID",IF(OR(NOT(OR(H245="Not started",H245="In progress",H245="Done",H245="Blocked")),NOT(OR(I245="Y",I245="N")),NOT(OR(J245="Y",J245="N")),K245=""),"Check inputs","OK"))))</f>
        <v/>
      </c>
    </row>
    <row r="246" ht="30" customHeight="1" spans="1:16" x14ac:dyDescent="0.25">
      <c r="A246" s="12"/>
      <c r="B246" s="12"/>
      <c r="C246" s="13"/>
      <c r="D246" s="13"/>
      <c r="E246" s="14"/>
      <c r="F246" s="15"/>
      <c r="G246" s="12"/>
      <c r="H246" s="12"/>
      <c r="I246" s="12"/>
      <c r="J246" s="12"/>
      <c r="K246" s="12"/>
      <c r="L246" s="16" t="str">
        <f>IF(COUNTA($A246:$K246)=0,"",IF(AND(ISNUMBER(E246),ISNUMBER(F246),N(F246)&gt;=0,N(F246)&lt;=1000),E246+F246/24,"n/a"))</f>
        <v/>
      </c>
      <c r="M246" s="17" t="str">
        <f>IF(COUNTA($A246:$K246)=0,"",IF(OR(NOT(ISNUMBER(L246)),NOT(ISNUMBER(Dashboard!$B$3))),"Check times",IF(AND(H246&lt;&gt;"Done",ROUND((Dashboard!$B$3-L246)*1440,0)&gt;0),"Late","OK")))</f>
        <v/>
      </c>
      <c r="N246" s="17" t="str">
        <f>IF(COUNTA($A246:$K246)=0,"",IF(G246="","",IF(SUMPRODUCT(--($A$2:$A$300=G246))&lt;&gt;1,"Check ID",IF(OR(NOT(ISNUMBER(L246)),NOT(ISNUMBER(INDEX($L$2:$L$300,SUMPRODUCT(($A$2:$A$300=G246)*(ROW($A$2:$A$300)-1)))))),"Check times",IF(ROUND((INDEX($L$2:$L$300,SUMPRODUCT(($A$2:$A$300=G246)*(ROW($A$2:$A$300)-1)))-E246)*1440,0)&gt;0,"Conflict","OK")))))</f>
        <v/>
      </c>
      <c r="O246" s="17" t="str">
        <f>IF(COUNTA($A246:$K246)=0,"",IF(K246="","",IF(SUMPRODUCT(--(Gates!$A$2:$A$50=K246))=0,"Check ID","OK")))</f>
        <v/>
      </c>
      <c r="P246" s="17" t="str">
        <f>IF(COUNTA($A246:$K246)=0,"",IF($A246="","Check ID",IF(SUMPRODUCT(--($A$2:$A$300=$A246))&gt;1,"Duplicate ID",IF(OR(NOT(OR(H246="Not started",H246="In progress",H246="Done",H246="Blocked")),NOT(OR(I246="Y",I246="N")),NOT(OR(J246="Y",J246="N")),K246=""),"Check inputs","OK"))))</f>
        <v/>
      </c>
    </row>
    <row r="247" ht="30" customHeight="1" spans="1:16" x14ac:dyDescent="0.25">
      <c r="A247" s="12"/>
      <c r="B247" s="12"/>
      <c r="C247" s="13"/>
      <c r="D247" s="13"/>
      <c r="E247" s="14"/>
      <c r="F247" s="15"/>
      <c r="G247" s="12"/>
      <c r="H247" s="12"/>
      <c r="I247" s="12"/>
      <c r="J247" s="12"/>
      <c r="K247" s="12"/>
      <c r="L247" s="16" t="str">
        <f>IF(COUNTA($A247:$K247)=0,"",IF(AND(ISNUMBER(E247),ISNUMBER(F247),N(F247)&gt;=0,N(F247)&lt;=1000),E247+F247/24,"n/a"))</f>
        <v/>
      </c>
      <c r="M247" s="17" t="str">
        <f>IF(COUNTA($A247:$K247)=0,"",IF(OR(NOT(ISNUMBER(L247)),NOT(ISNUMBER(Dashboard!$B$3))),"Check times",IF(AND(H247&lt;&gt;"Done",ROUND((Dashboard!$B$3-L247)*1440,0)&gt;0),"Late","OK")))</f>
        <v/>
      </c>
      <c r="N247" s="17" t="str">
        <f>IF(COUNTA($A247:$K247)=0,"",IF(G247="","",IF(SUMPRODUCT(--($A$2:$A$300=G247))&lt;&gt;1,"Check ID",IF(OR(NOT(ISNUMBER(L247)),NOT(ISNUMBER(INDEX($L$2:$L$300,SUMPRODUCT(($A$2:$A$300=G247)*(ROW($A$2:$A$300)-1)))))),"Check times",IF(ROUND((INDEX($L$2:$L$300,SUMPRODUCT(($A$2:$A$300=G247)*(ROW($A$2:$A$300)-1)))-E247)*1440,0)&gt;0,"Conflict","OK")))))</f>
        <v/>
      </c>
      <c r="O247" s="17" t="str">
        <f>IF(COUNTA($A247:$K247)=0,"",IF(K247="","",IF(SUMPRODUCT(--(Gates!$A$2:$A$50=K247))=0,"Check ID","OK")))</f>
        <v/>
      </c>
      <c r="P247" s="17" t="str">
        <f>IF(COUNTA($A247:$K247)=0,"",IF($A247="","Check ID",IF(SUMPRODUCT(--($A$2:$A$300=$A247))&gt;1,"Duplicate ID",IF(OR(NOT(OR(H247="Not started",H247="In progress",H247="Done",H247="Blocked")),NOT(OR(I247="Y",I247="N")),NOT(OR(J247="Y",J247="N")),K247=""),"Check inputs","OK"))))</f>
        <v/>
      </c>
    </row>
    <row r="248" ht="30" customHeight="1" spans="1:16" x14ac:dyDescent="0.25">
      <c r="A248" s="12"/>
      <c r="B248" s="12"/>
      <c r="C248" s="13"/>
      <c r="D248" s="13"/>
      <c r="E248" s="14"/>
      <c r="F248" s="15"/>
      <c r="G248" s="12"/>
      <c r="H248" s="12"/>
      <c r="I248" s="12"/>
      <c r="J248" s="12"/>
      <c r="K248" s="12"/>
      <c r="L248" s="16" t="str">
        <f>IF(COUNTA($A248:$K248)=0,"",IF(AND(ISNUMBER(E248),ISNUMBER(F248),N(F248)&gt;=0,N(F248)&lt;=1000),E248+F248/24,"n/a"))</f>
        <v/>
      </c>
      <c r="M248" s="17" t="str">
        <f>IF(COUNTA($A248:$K248)=0,"",IF(OR(NOT(ISNUMBER(L248)),NOT(ISNUMBER(Dashboard!$B$3))),"Check times",IF(AND(H248&lt;&gt;"Done",ROUND((Dashboard!$B$3-L248)*1440,0)&gt;0),"Late","OK")))</f>
        <v/>
      </c>
      <c r="N248" s="17" t="str">
        <f>IF(COUNTA($A248:$K248)=0,"",IF(G248="","",IF(SUMPRODUCT(--($A$2:$A$300=G248))&lt;&gt;1,"Check ID",IF(OR(NOT(ISNUMBER(L248)),NOT(ISNUMBER(INDEX($L$2:$L$300,SUMPRODUCT(($A$2:$A$300=G248)*(ROW($A$2:$A$300)-1)))))),"Check times",IF(ROUND((INDEX($L$2:$L$300,SUMPRODUCT(($A$2:$A$300=G248)*(ROW($A$2:$A$300)-1)))-E248)*1440,0)&gt;0,"Conflict","OK")))))</f>
        <v/>
      </c>
      <c r="O248" s="17" t="str">
        <f>IF(COUNTA($A248:$K248)=0,"",IF(K248="","",IF(SUMPRODUCT(--(Gates!$A$2:$A$50=K248))=0,"Check ID","OK")))</f>
        <v/>
      </c>
      <c r="P248" s="17" t="str">
        <f>IF(COUNTA($A248:$K248)=0,"",IF($A248="","Check ID",IF(SUMPRODUCT(--($A$2:$A$300=$A248))&gt;1,"Duplicate ID",IF(OR(NOT(OR(H248="Not started",H248="In progress",H248="Done",H248="Blocked")),NOT(OR(I248="Y",I248="N")),NOT(OR(J248="Y",J248="N")),K248=""),"Check inputs","OK"))))</f>
        <v/>
      </c>
    </row>
    <row r="249" ht="30" customHeight="1" spans="1:16" x14ac:dyDescent="0.25">
      <c r="A249" s="12"/>
      <c r="B249" s="12"/>
      <c r="C249" s="13"/>
      <c r="D249" s="13"/>
      <c r="E249" s="14"/>
      <c r="F249" s="15"/>
      <c r="G249" s="12"/>
      <c r="H249" s="12"/>
      <c r="I249" s="12"/>
      <c r="J249" s="12"/>
      <c r="K249" s="12"/>
      <c r="L249" s="16" t="str">
        <f>IF(COUNTA($A249:$K249)=0,"",IF(AND(ISNUMBER(E249),ISNUMBER(F249),N(F249)&gt;=0,N(F249)&lt;=1000),E249+F249/24,"n/a"))</f>
        <v/>
      </c>
      <c r="M249" s="17" t="str">
        <f>IF(COUNTA($A249:$K249)=0,"",IF(OR(NOT(ISNUMBER(L249)),NOT(ISNUMBER(Dashboard!$B$3))),"Check times",IF(AND(H249&lt;&gt;"Done",ROUND((Dashboard!$B$3-L249)*1440,0)&gt;0),"Late","OK")))</f>
        <v/>
      </c>
      <c r="N249" s="17" t="str">
        <f>IF(COUNTA($A249:$K249)=0,"",IF(G249="","",IF(SUMPRODUCT(--($A$2:$A$300=G249))&lt;&gt;1,"Check ID",IF(OR(NOT(ISNUMBER(L249)),NOT(ISNUMBER(INDEX($L$2:$L$300,SUMPRODUCT(($A$2:$A$300=G249)*(ROW($A$2:$A$300)-1)))))),"Check times",IF(ROUND((INDEX($L$2:$L$300,SUMPRODUCT(($A$2:$A$300=G249)*(ROW($A$2:$A$300)-1)))-E249)*1440,0)&gt;0,"Conflict","OK")))))</f>
        <v/>
      </c>
      <c r="O249" s="17" t="str">
        <f>IF(COUNTA($A249:$K249)=0,"",IF(K249="","",IF(SUMPRODUCT(--(Gates!$A$2:$A$50=K249))=0,"Check ID","OK")))</f>
        <v/>
      </c>
      <c r="P249" s="17" t="str">
        <f>IF(COUNTA($A249:$K249)=0,"",IF($A249="","Check ID",IF(SUMPRODUCT(--($A$2:$A$300=$A249))&gt;1,"Duplicate ID",IF(OR(NOT(OR(H249="Not started",H249="In progress",H249="Done",H249="Blocked")),NOT(OR(I249="Y",I249="N")),NOT(OR(J249="Y",J249="N")),K249=""),"Check inputs","OK"))))</f>
        <v/>
      </c>
    </row>
    <row r="250" ht="30" customHeight="1" spans="1:16" x14ac:dyDescent="0.25">
      <c r="A250" s="12"/>
      <c r="B250" s="12"/>
      <c r="C250" s="13"/>
      <c r="D250" s="13"/>
      <c r="E250" s="14"/>
      <c r="F250" s="15"/>
      <c r="G250" s="12"/>
      <c r="H250" s="12"/>
      <c r="I250" s="12"/>
      <c r="J250" s="12"/>
      <c r="K250" s="12"/>
      <c r="L250" s="16" t="str">
        <f>IF(COUNTA($A250:$K250)=0,"",IF(AND(ISNUMBER(E250),ISNUMBER(F250),N(F250)&gt;=0,N(F250)&lt;=1000),E250+F250/24,"n/a"))</f>
        <v/>
      </c>
      <c r="M250" s="17" t="str">
        <f>IF(COUNTA($A250:$K250)=0,"",IF(OR(NOT(ISNUMBER(L250)),NOT(ISNUMBER(Dashboard!$B$3))),"Check times",IF(AND(H250&lt;&gt;"Done",ROUND((Dashboard!$B$3-L250)*1440,0)&gt;0),"Late","OK")))</f>
        <v/>
      </c>
      <c r="N250" s="17" t="str">
        <f>IF(COUNTA($A250:$K250)=0,"",IF(G250="","",IF(SUMPRODUCT(--($A$2:$A$300=G250))&lt;&gt;1,"Check ID",IF(OR(NOT(ISNUMBER(L250)),NOT(ISNUMBER(INDEX($L$2:$L$300,SUMPRODUCT(($A$2:$A$300=G250)*(ROW($A$2:$A$300)-1)))))),"Check times",IF(ROUND((INDEX($L$2:$L$300,SUMPRODUCT(($A$2:$A$300=G250)*(ROW($A$2:$A$300)-1)))-E250)*1440,0)&gt;0,"Conflict","OK")))))</f>
        <v/>
      </c>
      <c r="O250" s="17" t="str">
        <f>IF(COUNTA($A250:$K250)=0,"",IF(K250="","",IF(SUMPRODUCT(--(Gates!$A$2:$A$50=K250))=0,"Check ID","OK")))</f>
        <v/>
      </c>
      <c r="P250" s="17" t="str">
        <f>IF(COUNTA($A250:$K250)=0,"",IF($A250="","Check ID",IF(SUMPRODUCT(--($A$2:$A$300=$A250))&gt;1,"Duplicate ID",IF(OR(NOT(OR(H250="Not started",H250="In progress",H250="Done",H250="Blocked")),NOT(OR(I250="Y",I250="N")),NOT(OR(J250="Y",J250="N")),K250=""),"Check inputs","OK"))))</f>
        <v/>
      </c>
    </row>
    <row r="251" ht="30" customHeight="1" spans="1:16" x14ac:dyDescent="0.25">
      <c r="A251" s="12"/>
      <c r="B251" s="12"/>
      <c r="C251" s="13"/>
      <c r="D251" s="13"/>
      <c r="E251" s="14"/>
      <c r="F251" s="15"/>
      <c r="G251" s="12"/>
      <c r="H251" s="12"/>
      <c r="I251" s="12"/>
      <c r="J251" s="12"/>
      <c r="K251" s="12"/>
      <c r="L251" s="16" t="str">
        <f>IF(COUNTA($A251:$K251)=0,"",IF(AND(ISNUMBER(E251),ISNUMBER(F251),N(F251)&gt;=0,N(F251)&lt;=1000),E251+F251/24,"n/a"))</f>
        <v/>
      </c>
      <c r="M251" s="17" t="str">
        <f>IF(COUNTA($A251:$K251)=0,"",IF(OR(NOT(ISNUMBER(L251)),NOT(ISNUMBER(Dashboard!$B$3))),"Check times",IF(AND(H251&lt;&gt;"Done",ROUND((Dashboard!$B$3-L251)*1440,0)&gt;0),"Late","OK")))</f>
        <v/>
      </c>
      <c r="N251" s="17" t="str">
        <f>IF(COUNTA($A251:$K251)=0,"",IF(G251="","",IF(SUMPRODUCT(--($A$2:$A$300=G251))&lt;&gt;1,"Check ID",IF(OR(NOT(ISNUMBER(L251)),NOT(ISNUMBER(INDEX($L$2:$L$300,SUMPRODUCT(($A$2:$A$300=G251)*(ROW($A$2:$A$300)-1)))))),"Check times",IF(ROUND((INDEX($L$2:$L$300,SUMPRODUCT(($A$2:$A$300=G251)*(ROW($A$2:$A$300)-1)))-E251)*1440,0)&gt;0,"Conflict","OK")))))</f>
        <v/>
      </c>
      <c r="O251" s="17" t="str">
        <f>IF(COUNTA($A251:$K251)=0,"",IF(K251="","",IF(SUMPRODUCT(--(Gates!$A$2:$A$50=K251))=0,"Check ID","OK")))</f>
        <v/>
      </c>
      <c r="P251" s="17" t="str">
        <f>IF(COUNTA($A251:$K251)=0,"",IF($A251="","Check ID",IF(SUMPRODUCT(--($A$2:$A$300=$A251))&gt;1,"Duplicate ID",IF(OR(NOT(OR(H251="Not started",H251="In progress",H251="Done",H251="Blocked")),NOT(OR(I251="Y",I251="N")),NOT(OR(J251="Y",J251="N")),K251=""),"Check inputs","OK"))))</f>
        <v/>
      </c>
    </row>
    <row r="252" ht="30" customHeight="1" spans="1:16" x14ac:dyDescent="0.25">
      <c r="A252" s="12"/>
      <c r="B252" s="12"/>
      <c r="C252" s="13"/>
      <c r="D252" s="13"/>
      <c r="E252" s="14"/>
      <c r="F252" s="15"/>
      <c r="G252" s="12"/>
      <c r="H252" s="12"/>
      <c r="I252" s="12"/>
      <c r="J252" s="12"/>
      <c r="K252" s="12"/>
      <c r="L252" s="16" t="str">
        <f>IF(COUNTA($A252:$K252)=0,"",IF(AND(ISNUMBER(E252),ISNUMBER(F252),N(F252)&gt;=0,N(F252)&lt;=1000),E252+F252/24,"n/a"))</f>
        <v/>
      </c>
      <c r="M252" s="17" t="str">
        <f>IF(COUNTA($A252:$K252)=0,"",IF(OR(NOT(ISNUMBER(L252)),NOT(ISNUMBER(Dashboard!$B$3))),"Check times",IF(AND(H252&lt;&gt;"Done",ROUND((Dashboard!$B$3-L252)*1440,0)&gt;0),"Late","OK")))</f>
        <v/>
      </c>
      <c r="N252" s="17" t="str">
        <f>IF(COUNTA($A252:$K252)=0,"",IF(G252="","",IF(SUMPRODUCT(--($A$2:$A$300=G252))&lt;&gt;1,"Check ID",IF(OR(NOT(ISNUMBER(L252)),NOT(ISNUMBER(INDEX($L$2:$L$300,SUMPRODUCT(($A$2:$A$300=G252)*(ROW($A$2:$A$300)-1)))))),"Check times",IF(ROUND((INDEX($L$2:$L$300,SUMPRODUCT(($A$2:$A$300=G252)*(ROW($A$2:$A$300)-1)))-E252)*1440,0)&gt;0,"Conflict","OK")))))</f>
        <v/>
      </c>
      <c r="O252" s="17" t="str">
        <f>IF(COUNTA($A252:$K252)=0,"",IF(K252="","",IF(SUMPRODUCT(--(Gates!$A$2:$A$50=K252))=0,"Check ID","OK")))</f>
        <v/>
      </c>
      <c r="P252" s="17" t="str">
        <f>IF(COUNTA($A252:$K252)=0,"",IF($A252="","Check ID",IF(SUMPRODUCT(--($A$2:$A$300=$A252))&gt;1,"Duplicate ID",IF(OR(NOT(OR(H252="Not started",H252="In progress",H252="Done",H252="Blocked")),NOT(OR(I252="Y",I252="N")),NOT(OR(J252="Y",J252="N")),K252=""),"Check inputs","OK"))))</f>
        <v/>
      </c>
    </row>
    <row r="253" ht="30" customHeight="1" spans="1:16" x14ac:dyDescent="0.25">
      <c r="A253" s="12"/>
      <c r="B253" s="12"/>
      <c r="C253" s="13"/>
      <c r="D253" s="13"/>
      <c r="E253" s="14"/>
      <c r="F253" s="15"/>
      <c r="G253" s="12"/>
      <c r="H253" s="12"/>
      <c r="I253" s="12"/>
      <c r="J253" s="12"/>
      <c r="K253" s="12"/>
      <c r="L253" s="16" t="str">
        <f>IF(COUNTA($A253:$K253)=0,"",IF(AND(ISNUMBER(E253),ISNUMBER(F253),N(F253)&gt;=0,N(F253)&lt;=1000),E253+F253/24,"n/a"))</f>
        <v/>
      </c>
      <c r="M253" s="17" t="str">
        <f>IF(COUNTA($A253:$K253)=0,"",IF(OR(NOT(ISNUMBER(L253)),NOT(ISNUMBER(Dashboard!$B$3))),"Check times",IF(AND(H253&lt;&gt;"Done",ROUND((Dashboard!$B$3-L253)*1440,0)&gt;0),"Late","OK")))</f>
        <v/>
      </c>
      <c r="N253" s="17" t="str">
        <f>IF(COUNTA($A253:$K253)=0,"",IF(G253="","",IF(SUMPRODUCT(--($A$2:$A$300=G253))&lt;&gt;1,"Check ID",IF(OR(NOT(ISNUMBER(L253)),NOT(ISNUMBER(INDEX($L$2:$L$300,SUMPRODUCT(($A$2:$A$300=G253)*(ROW($A$2:$A$300)-1)))))),"Check times",IF(ROUND((INDEX($L$2:$L$300,SUMPRODUCT(($A$2:$A$300=G253)*(ROW($A$2:$A$300)-1)))-E253)*1440,0)&gt;0,"Conflict","OK")))))</f>
        <v/>
      </c>
      <c r="O253" s="17" t="str">
        <f>IF(COUNTA($A253:$K253)=0,"",IF(K253="","",IF(SUMPRODUCT(--(Gates!$A$2:$A$50=K253))=0,"Check ID","OK")))</f>
        <v/>
      </c>
      <c r="P253" s="17" t="str">
        <f>IF(COUNTA($A253:$K253)=0,"",IF($A253="","Check ID",IF(SUMPRODUCT(--($A$2:$A$300=$A253))&gt;1,"Duplicate ID",IF(OR(NOT(OR(H253="Not started",H253="In progress",H253="Done",H253="Blocked")),NOT(OR(I253="Y",I253="N")),NOT(OR(J253="Y",J253="N")),K253=""),"Check inputs","OK"))))</f>
        <v/>
      </c>
    </row>
    <row r="254" ht="30" customHeight="1" spans="1:16" x14ac:dyDescent="0.25">
      <c r="A254" s="12"/>
      <c r="B254" s="12"/>
      <c r="C254" s="13"/>
      <c r="D254" s="13"/>
      <c r="E254" s="14"/>
      <c r="F254" s="15"/>
      <c r="G254" s="12"/>
      <c r="H254" s="12"/>
      <c r="I254" s="12"/>
      <c r="J254" s="12"/>
      <c r="K254" s="12"/>
      <c r="L254" s="16" t="str">
        <f>IF(COUNTA($A254:$K254)=0,"",IF(AND(ISNUMBER(E254),ISNUMBER(F254),N(F254)&gt;=0,N(F254)&lt;=1000),E254+F254/24,"n/a"))</f>
        <v/>
      </c>
      <c r="M254" s="17" t="str">
        <f>IF(COUNTA($A254:$K254)=0,"",IF(OR(NOT(ISNUMBER(L254)),NOT(ISNUMBER(Dashboard!$B$3))),"Check times",IF(AND(H254&lt;&gt;"Done",ROUND((Dashboard!$B$3-L254)*1440,0)&gt;0),"Late","OK")))</f>
        <v/>
      </c>
      <c r="N254" s="17" t="str">
        <f>IF(COUNTA($A254:$K254)=0,"",IF(G254="","",IF(SUMPRODUCT(--($A$2:$A$300=G254))&lt;&gt;1,"Check ID",IF(OR(NOT(ISNUMBER(L254)),NOT(ISNUMBER(INDEX($L$2:$L$300,SUMPRODUCT(($A$2:$A$300=G254)*(ROW($A$2:$A$300)-1)))))),"Check times",IF(ROUND((INDEX($L$2:$L$300,SUMPRODUCT(($A$2:$A$300=G254)*(ROW($A$2:$A$300)-1)))-E254)*1440,0)&gt;0,"Conflict","OK")))))</f>
        <v/>
      </c>
      <c r="O254" s="17" t="str">
        <f>IF(COUNTA($A254:$K254)=0,"",IF(K254="","",IF(SUMPRODUCT(--(Gates!$A$2:$A$50=K254))=0,"Check ID","OK")))</f>
        <v/>
      </c>
      <c r="P254" s="17" t="str">
        <f>IF(COUNTA($A254:$K254)=0,"",IF($A254="","Check ID",IF(SUMPRODUCT(--($A$2:$A$300=$A254))&gt;1,"Duplicate ID",IF(OR(NOT(OR(H254="Not started",H254="In progress",H254="Done",H254="Blocked")),NOT(OR(I254="Y",I254="N")),NOT(OR(J254="Y",J254="N")),K254=""),"Check inputs","OK"))))</f>
        <v/>
      </c>
    </row>
    <row r="255" ht="30" customHeight="1" spans="1:16" x14ac:dyDescent="0.25">
      <c r="A255" s="12"/>
      <c r="B255" s="12"/>
      <c r="C255" s="13"/>
      <c r="D255" s="13"/>
      <c r="E255" s="14"/>
      <c r="F255" s="15"/>
      <c r="G255" s="12"/>
      <c r="H255" s="12"/>
      <c r="I255" s="12"/>
      <c r="J255" s="12"/>
      <c r="K255" s="12"/>
      <c r="L255" s="16" t="str">
        <f>IF(COUNTA($A255:$K255)=0,"",IF(AND(ISNUMBER(E255),ISNUMBER(F255),N(F255)&gt;=0,N(F255)&lt;=1000),E255+F255/24,"n/a"))</f>
        <v/>
      </c>
      <c r="M255" s="17" t="str">
        <f>IF(COUNTA($A255:$K255)=0,"",IF(OR(NOT(ISNUMBER(L255)),NOT(ISNUMBER(Dashboard!$B$3))),"Check times",IF(AND(H255&lt;&gt;"Done",ROUND((Dashboard!$B$3-L255)*1440,0)&gt;0),"Late","OK")))</f>
        <v/>
      </c>
      <c r="N255" s="17" t="str">
        <f>IF(COUNTA($A255:$K255)=0,"",IF(G255="","",IF(SUMPRODUCT(--($A$2:$A$300=G255))&lt;&gt;1,"Check ID",IF(OR(NOT(ISNUMBER(L255)),NOT(ISNUMBER(INDEX($L$2:$L$300,SUMPRODUCT(($A$2:$A$300=G255)*(ROW($A$2:$A$300)-1)))))),"Check times",IF(ROUND((INDEX($L$2:$L$300,SUMPRODUCT(($A$2:$A$300=G255)*(ROW($A$2:$A$300)-1)))-E255)*1440,0)&gt;0,"Conflict","OK")))))</f>
        <v/>
      </c>
      <c r="O255" s="17" t="str">
        <f>IF(COUNTA($A255:$K255)=0,"",IF(K255="","",IF(SUMPRODUCT(--(Gates!$A$2:$A$50=K255))=0,"Check ID","OK")))</f>
        <v/>
      </c>
      <c r="P255" s="17" t="str">
        <f>IF(COUNTA($A255:$K255)=0,"",IF($A255="","Check ID",IF(SUMPRODUCT(--($A$2:$A$300=$A255))&gt;1,"Duplicate ID",IF(OR(NOT(OR(H255="Not started",H255="In progress",H255="Done",H255="Blocked")),NOT(OR(I255="Y",I255="N")),NOT(OR(J255="Y",J255="N")),K255=""),"Check inputs","OK"))))</f>
        <v/>
      </c>
    </row>
    <row r="256" ht="30" customHeight="1" spans="1:16" x14ac:dyDescent="0.25">
      <c r="A256" s="12"/>
      <c r="B256" s="12"/>
      <c r="C256" s="13"/>
      <c r="D256" s="13"/>
      <c r="E256" s="14"/>
      <c r="F256" s="15"/>
      <c r="G256" s="12"/>
      <c r="H256" s="12"/>
      <c r="I256" s="12"/>
      <c r="J256" s="12"/>
      <c r="K256" s="12"/>
      <c r="L256" s="16" t="str">
        <f>IF(COUNTA($A256:$K256)=0,"",IF(AND(ISNUMBER(E256),ISNUMBER(F256),N(F256)&gt;=0,N(F256)&lt;=1000),E256+F256/24,"n/a"))</f>
        <v/>
      </c>
      <c r="M256" s="17" t="str">
        <f>IF(COUNTA($A256:$K256)=0,"",IF(OR(NOT(ISNUMBER(L256)),NOT(ISNUMBER(Dashboard!$B$3))),"Check times",IF(AND(H256&lt;&gt;"Done",ROUND((Dashboard!$B$3-L256)*1440,0)&gt;0),"Late","OK")))</f>
        <v/>
      </c>
      <c r="N256" s="17" t="str">
        <f>IF(COUNTA($A256:$K256)=0,"",IF(G256="","",IF(SUMPRODUCT(--($A$2:$A$300=G256))&lt;&gt;1,"Check ID",IF(OR(NOT(ISNUMBER(L256)),NOT(ISNUMBER(INDEX($L$2:$L$300,SUMPRODUCT(($A$2:$A$300=G256)*(ROW($A$2:$A$300)-1)))))),"Check times",IF(ROUND((INDEX($L$2:$L$300,SUMPRODUCT(($A$2:$A$300=G256)*(ROW($A$2:$A$300)-1)))-E256)*1440,0)&gt;0,"Conflict","OK")))))</f>
        <v/>
      </c>
      <c r="O256" s="17" t="str">
        <f>IF(COUNTA($A256:$K256)=0,"",IF(K256="","",IF(SUMPRODUCT(--(Gates!$A$2:$A$50=K256))=0,"Check ID","OK")))</f>
        <v/>
      </c>
      <c r="P256" s="17" t="str">
        <f>IF(COUNTA($A256:$K256)=0,"",IF($A256="","Check ID",IF(SUMPRODUCT(--($A$2:$A$300=$A256))&gt;1,"Duplicate ID",IF(OR(NOT(OR(H256="Not started",H256="In progress",H256="Done",H256="Blocked")),NOT(OR(I256="Y",I256="N")),NOT(OR(J256="Y",J256="N")),K256=""),"Check inputs","OK"))))</f>
        <v/>
      </c>
    </row>
    <row r="257" ht="30" customHeight="1" spans="1:16" x14ac:dyDescent="0.25">
      <c r="A257" s="12"/>
      <c r="B257" s="12"/>
      <c r="C257" s="13"/>
      <c r="D257" s="13"/>
      <c r="E257" s="14"/>
      <c r="F257" s="15"/>
      <c r="G257" s="12"/>
      <c r="H257" s="12"/>
      <c r="I257" s="12"/>
      <c r="J257" s="12"/>
      <c r="K257" s="12"/>
      <c r="L257" s="16" t="str">
        <f>IF(COUNTA($A257:$K257)=0,"",IF(AND(ISNUMBER(E257),ISNUMBER(F257),N(F257)&gt;=0,N(F257)&lt;=1000),E257+F257/24,"n/a"))</f>
        <v/>
      </c>
      <c r="M257" s="17" t="str">
        <f>IF(COUNTA($A257:$K257)=0,"",IF(OR(NOT(ISNUMBER(L257)),NOT(ISNUMBER(Dashboard!$B$3))),"Check times",IF(AND(H257&lt;&gt;"Done",ROUND((Dashboard!$B$3-L257)*1440,0)&gt;0),"Late","OK")))</f>
        <v/>
      </c>
      <c r="N257" s="17" t="str">
        <f>IF(COUNTA($A257:$K257)=0,"",IF(G257="","",IF(SUMPRODUCT(--($A$2:$A$300=G257))&lt;&gt;1,"Check ID",IF(OR(NOT(ISNUMBER(L257)),NOT(ISNUMBER(INDEX($L$2:$L$300,SUMPRODUCT(($A$2:$A$300=G257)*(ROW($A$2:$A$300)-1)))))),"Check times",IF(ROUND((INDEX($L$2:$L$300,SUMPRODUCT(($A$2:$A$300=G257)*(ROW($A$2:$A$300)-1)))-E257)*1440,0)&gt;0,"Conflict","OK")))))</f>
        <v/>
      </c>
      <c r="O257" s="17" t="str">
        <f>IF(COUNTA($A257:$K257)=0,"",IF(K257="","",IF(SUMPRODUCT(--(Gates!$A$2:$A$50=K257))=0,"Check ID","OK")))</f>
        <v/>
      </c>
      <c r="P257" s="17" t="str">
        <f>IF(COUNTA($A257:$K257)=0,"",IF($A257="","Check ID",IF(SUMPRODUCT(--($A$2:$A$300=$A257))&gt;1,"Duplicate ID",IF(OR(NOT(OR(H257="Not started",H257="In progress",H257="Done",H257="Blocked")),NOT(OR(I257="Y",I257="N")),NOT(OR(J257="Y",J257="N")),K257=""),"Check inputs","OK"))))</f>
        <v/>
      </c>
    </row>
    <row r="258" ht="30" customHeight="1" spans="1:16" x14ac:dyDescent="0.25">
      <c r="A258" s="12"/>
      <c r="B258" s="12"/>
      <c r="C258" s="13"/>
      <c r="D258" s="13"/>
      <c r="E258" s="14"/>
      <c r="F258" s="15"/>
      <c r="G258" s="12"/>
      <c r="H258" s="12"/>
      <c r="I258" s="12"/>
      <c r="J258" s="12"/>
      <c r="K258" s="12"/>
      <c r="L258" s="16" t="str">
        <f>IF(COUNTA($A258:$K258)=0,"",IF(AND(ISNUMBER(E258),ISNUMBER(F258),N(F258)&gt;=0,N(F258)&lt;=1000),E258+F258/24,"n/a"))</f>
        <v/>
      </c>
      <c r="M258" s="17" t="str">
        <f>IF(COUNTA($A258:$K258)=0,"",IF(OR(NOT(ISNUMBER(L258)),NOT(ISNUMBER(Dashboard!$B$3))),"Check times",IF(AND(H258&lt;&gt;"Done",ROUND((Dashboard!$B$3-L258)*1440,0)&gt;0),"Late","OK")))</f>
        <v/>
      </c>
      <c r="N258" s="17" t="str">
        <f>IF(COUNTA($A258:$K258)=0,"",IF(G258="","",IF(SUMPRODUCT(--($A$2:$A$300=G258))&lt;&gt;1,"Check ID",IF(OR(NOT(ISNUMBER(L258)),NOT(ISNUMBER(INDEX($L$2:$L$300,SUMPRODUCT(($A$2:$A$300=G258)*(ROW($A$2:$A$300)-1)))))),"Check times",IF(ROUND((INDEX($L$2:$L$300,SUMPRODUCT(($A$2:$A$300=G258)*(ROW($A$2:$A$300)-1)))-E258)*1440,0)&gt;0,"Conflict","OK")))))</f>
        <v/>
      </c>
      <c r="O258" s="17" t="str">
        <f>IF(COUNTA($A258:$K258)=0,"",IF(K258="","",IF(SUMPRODUCT(--(Gates!$A$2:$A$50=K258))=0,"Check ID","OK")))</f>
        <v/>
      </c>
      <c r="P258" s="17" t="str">
        <f>IF(COUNTA($A258:$K258)=0,"",IF($A258="","Check ID",IF(SUMPRODUCT(--($A$2:$A$300=$A258))&gt;1,"Duplicate ID",IF(OR(NOT(OR(H258="Not started",H258="In progress",H258="Done",H258="Blocked")),NOT(OR(I258="Y",I258="N")),NOT(OR(J258="Y",J258="N")),K258=""),"Check inputs","OK"))))</f>
        <v/>
      </c>
    </row>
    <row r="259" ht="30" customHeight="1" spans="1:16" x14ac:dyDescent="0.25">
      <c r="A259" s="12"/>
      <c r="B259" s="12"/>
      <c r="C259" s="13"/>
      <c r="D259" s="13"/>
      <c r="E259" s="14"/>
      <c r="F259" s="15"/>
      <c r="G259" s="12"/>
      <c r="H259" s="12"/>
      <c r="I259" s="12"/>
      <c r="J259" s="12"/>
      <c r="K259" s="12"/>
      <c r="L259" s="16" t="str">
        <f>IF(COUNTA($A259:$K259)=0,"",IF(AND(ISNUMBER(E259),ISNUMBER(F259),N(F259)&gt;=0,N(F259)&lt;=1000),E259+F259/24,"n/a"))</f>
        <v/>
      </c>
      <c r="M259" s="17" t="str">
        <f>IF(COUNTA($A259:$K259)=0,"",IF(OR(NOT(ISNUMBER(L259)),NOT(ISNUMBER(Dashboard!$B$3))),"Check times",IF(AND(H259&lt;&gt;"Done",ROUND((Dashboard!$B$3-L259)*1440,0)&gt;0),"Late","OK")))</f>
        <v/>
      </c>
      <c r="N259" s="17" t="str">
        <f>IF(COUNTA($A259:$K259)=0,"",IF(G259="","",IF(SUMPRODUCT(--($A$2:$A$300=G259))&lt;&gt;1,"Check ID",IF(OR(NOT(ISNUMBER(L259)),NOT(ISNUMBER(INDEX($L$2:$L$300,SUMPRODUCT(($A$2:$A$300=G259)*(ROW($A$2:$A$300)-1)))))),"Check times",IF(ROUND((INDEX($L$2:$L$300,SUMPRODUCT(($A$2:$A$300=G259)*(ROW($A$2:$A$300)-1)))-E259)*1440,0)&gt;0,"Conflict","OK")))))</f>
        <v/>
      </c>
      <c r="O259" s="17" t="str">
        <f>IF(COUNTA($A259:$K259)=0,"",IF(K259="","",IF(SUMPRODUCT(--(Gates!$A$2:$A$50=K259))=0,"Check ID","OK")))</f>
        <v/>
      </c>
      <c r="P259" s="17" t="str">
        <f>IF(COUNTA($A259:$K259)=0,"",IF($A259="","Check ID",IF(SUMPRODUCT(--($A$2:$A$300=$A259))&gt;1,"Duplicate ID",IF(OR(NOT(OR(H259="Not started",H259="In progress",H259="Done",H259="Blocked")),NOT(OR(I259="Y",I259="N")),NOT(OR(J259="Y",J259="N")),K259=""),"Check inputs","OK"))))</f>
        <v/>
      </c>
    </row>
    <row r="260" ht="30" customHeight="1" spans="1:16" x14ac:dyDescent="0.25">
      <c r="A260" s="12"/>
      <c r="B260" s="12"/>
      <c r="C260" s="13"/>
      <c r="D260" s="13"/>
      <c r="E260" s="14"/>
      <c r="F260" s="15"/>
      <c r="G260" s="12"/>
      <c r="H260" s="12"/>
      <c r="I260" s="12"/>
      <c r="J260" s="12"/>
      <c r="K260" s="12"/>
      <c r="L260" s="16" t="str">
        <f>IF(COUNTA($A260:$K260)=0,"",IF(AND(ISNUMBER(E260),ISNUMBER(F260),N(F260)&gt;=0,N(F260)&lt;=1000),E260+F260/24,"n/a"))</f>
        <v/>
      </c>
      <c r="M260" s="17" t="str">
        <f>IF(COUNTA($A260:$K260)=0,"",IF(OR(NOT(ISNUMBER(L260)),NOT(ISNUMBER(Dashboard!$B$3))),"Check times",IF(AND(H260&lt;&gt;"Done",ROUND((Dashboard!$B$3-L260)*1440,0)&gt;0),"Late","OK")))</f>
        <v/>
      </c>
      <c r="N260" s="17" t="str">
        <f>IF(COUNTA($A260:$K260)=0,"",IF(G260="","",IF(SUMPRODUCT(--($A$2:$A$300=G260))&lt;&gt;1,"Check ID",IF(OR(NOT(ISNUMBER(L260)),NOT(ISNUMBER(INDEX($L$2:$L$300,SUMPRODUCT(($A$2:$A$300=G260)*(ROW($A$2:$A$300)-1)))))),"Check times",IF(ROUND((INDEX($L$2:$L$300,SUMPRODUCT(($A$2:$A$300=G260)*(ROW($A$2:$A$300)-1)))-E260)*1440,0)&gt;0,"Conflict","OK")))))</f>
        <v/>
      </c>
      <c r="O260" s="17" t="str">
        <f>IF(COUNTA($A260:$K260)=0,"",IF(K260="","",IF(SUMPRODUCT(--(Gates!$A$2:$A$50=K260))=0,"Check ID","OK")))</f>
        <v/>
      </c>
      <c r="P260" s="17" t="str">
        <f>IF(COUNTA($A260:$K260)=0,"",IF($A260="","Check ID",IF(SUMPRODUCT(--($A$2:$A$300=$A260))&gt;1,"Duplicate ID",IF(OR(NOT(OR(H260="Not started",H260="In progress",H260="Done",H260="Blocked")),NOT(OR(I260="Y",I260="N")),NOT(OR(J260="Y",J260="N")),K260=""),"Check inputs","OK"))))</f>
        <v/>
      </c>
    </row>
    <row r="261" ht="30" customHeight="1" spans="1:16" x14ac:dyDescent="0.25">
      <c r="A261" s="12"/>
      <c r="B261" s="12"/>
      <c r="C261" s="13"/>
      <c r="D261" s="13"/>
      <c r="E261" s="14"/>
      <c r="F261" s="15"/>
      <c r="G261" s="12"/>
      <c r="H261" s="12"/>
      <c r="I261" s="12"/>
      <c r="J261" s="12"/>
      <c r="K261" s="12"/>
      <c r="L261" s="16" t="str">
        <f>IF(COUNTA($A261:$K261)=0,"",IF(AND(ISNUMBER(E261),ISNUMBER(F261),N(F261)&gt;=0,N(F261)&lt;=1000),E261+F261/24,"n/a"))</f>
        <v/>
      </c>
      <c r="M261" s="17" t="str">
        <f>IF(COUNTA($A261:$K261)=0,"",IF(OR(NOT(ISNUMBER(L261)),NOT(ISNUMBER(Dashboard!$B$3))),"Check times",IF(AND(H261&lt;&gt;"Done",ROUND((Dashboard!$B$3-L261)*1440,0)&gt;0),"Late","OK")))</f>
        <v/>
      </c>
      <c r="N261" s="17" t="str">
        <f>IF(COUNTA($A261:$K261)=0,"",IF(G261="","",IF(SUMPRODUCT(--($A$2:$A$300=G261))&lt;&gt;1,"Check ID",IF(OR(NOT(ISNUMBER(L261)),NOT(ISNUMBER(INDEX($L$2:$L$300,SUMPRODUCT(($A$2:$A$300=G261)*(ROW($A$2:$A$300)-1)))))),"Check times",IF(ROUND((INDEX($L$2:$L$300,SUMPRODUCT(($A$2:$A$300=G261)*(ROW($A$2:$A$300)-1)))-E261)*1440,0)&gt;0,"Conflict","OK")))))</f>
        <v/>
      </c>
      <c r="O261" s="17" t="str">
        <f>IF(COUNTA($A261:$K261)=0,"",IF(K261="","",IF(SUMPRODUCT(--(Gates!$A$2:$A$50=K261))=0,"Check ID","OK")))</f>
        <v/>
      </c>
      <c r="P261" s="17" t="str">
        <f>IF(COUNTA($A261:$K261)=0,"",IF($A261="","Check ID",IF(SUMPRODUCT(--($A$2:$A$300=$A261))&gt;1,"Duplicate ID",IF(OR(NOT(OR(H261="Not started",H261="In progress",H261="Done",H261="Blocked")),NOT(OR(I261="Y",I261="N")),NOT(OR(J261="Y",J261="N")),K261=""),"Check inputs","OK"))))</f>
        <v/>
      </c>
    </row>
    <row r="262" ht="30" customHeight="1" spans="1:16" x14ac:dyDescent="0.25">
      <c r="A262" s="12"/>
      <c r="B262" s="12"/>
      <c r="C262" s="13"/>
      <c r="D262" s="13"/>
      <c r="E262" s="14"/>
      <c r="F262" s="15"/>
      <c r="G262" s="12"/>
      <c r="H262" s="12"/>
      <c r="I262" s="12"/>
      <c r="J262" s="12"/>
      <c r="K262" s="12"/>
      <c r="L262" s="16" t="str">
        <f>IF(COUNTA($A262:$K262)=0,"",IF(AND(ISNUMBER(E262),ISNUMBER(F262),N(F262)&gt;=0,N(F262)&lt;=1000),E262+F262/24,"n/a"))</f>
        <v/>
      </c>
      <c r="M262" s="17" t="str">
        <f>IF(COUNTA($A262:$K262)=0,"",IF(OR(NOT(ISNUMBER(L262)),NOT(ISNUMBER(Dashboard!$B$3))),"Check times",IF(AND(H262&lt;&gt;"Done",ROUND((Dashboard!$B$3-L262)*1440,0)&gt;0),"Late","OK")))</f>
        <v/>
      </c>
      <c r="N262" s="17" t="str">
        <f>IF(COUNTA($A262:$K262)=0,"",IF(G262="","",IF(SUMPRODUCT(--($A$2:$A$300=G262))&lt;&gt;1,"Check ID",IF(OR(NOT(ISNUMBER(L262)),NOT(ISNUMBER(INDEX($L$2:$L$300,SUMPRODUCT(($A$2:$A$300=G262)*(ROW($A$2:$A$300)-1)))))),"Check times",IF(ROUND((INDEX($L$2:$L$300,SUMPRODUCT(($A$2:$A$300=G262)*(ROW($A$2:$A$300)-1)))-E262)*1440,0)&gt;0,"Conflict","OK")))))</f>
        <v/>
      </c>
      <c r="O262" s="17" t="str">
        <f>IF(COUNTA($A262:$K262)=0,"",IF(K262="","",IF(SUMPRODUCT(--(Gates!$A$2:$A$50=K262))=0,"Check ID","OK")))</f>
        <v/>
      </c>
      <c r="P262" s="17" t="str">
        <f>IF(COUNTA($A262:$K262)=0,"",IF($A262="","Check ID",IF(SUMPRODUCT(--($A$2:$A$300=$A262))&gt;1,"Duplicate ID",IF(OR(NOT(OR(H262="Not started",H262="In progress",H262="Done",H262="Blocked")),NOT(OR(I262="Y",I262="N")),NOT(OR(J262="Y",J262="N")),K262=""),"Check inputs","OK"))))</f>
        <v/>
      </c>
    </row>
    <row r="263" ht="30" customHeight="1" spans="1:16" x14ac:dyDescent="0.25">
      <c r="A263" s="12"/>
      <c r="B263" s="12"/>
      <c r="C263" s="13"/>
      <c r="D263" s="13"/>
      <c r="E263" s="14"/>
      <c r="F263" s="15"/>
      <c r="G263" s="12"/>
      <c r="H263" s="12"/>
      <c r="I263" s="12"/>
      <c r="J263" s="12"/>
      <c r="K263" s="12"/>
      <c r="L263" s="16" t="str">
        <f>IF(COUNTA($A263:$K263)=0,"",IF(AND(ISNUMBER(E263),ISNUMBER(F263),N(F263)&gt;=0,N(F263)&lt;=1000),E263+F263/24,"n/a"))</f>
        <v/>
      </c>
      <c r="M263" s="17" t="str">
        <f>IF(COUNTA($A263:$K263)=0,"",IF(OR(NOT(ISNUMBER(L263)),NOT(ISNUMBER(Dashboard!$B$3))),"Check times",IF(AND(H263&lt;&gt;"Done",ROUND((Dashboard!$B$3-L263)*1440,0)&gt;0),"Late","OK")))</f>
        <v/>
      </c>
      <c r="N263" s="17" t="str">
        <f>IF(COUNTA($A263:$K263)=0,"",IF(G263="","",IF(SUMPRODUCT(--($A$2:$A$300=G263))&lt;&gt;1,"Check ID",IF(OR(NOT(ISNUMBER(L263)),NOT(ISNUMBER(INDEX($L$2:$L$300,SUMPRODUCT(($A$2:$A$300=G263)*(ROW($A$2:$A$300)-1)))))),"Check times",IF(ROUND((INDEX($L$2:$L$300,SUMPRODUCT(($A$2:$A$300=G263)*(ROW($A$2:$A$300)-1)))-E263)*1440,0)&gt;0,"Conflict","OK")))))</f>
        <v/>
      </c>
      <c r="O263" s="17" t="str">
        <f>IF(COUNTA($A263:$K263)=0,"",IF(K263="","",IF(SUMPRODUCT(--(Gates!$A$2:$A$50=K263))=0,"Check ID","OK")))</f>
        <v/>
      </c>
      <c r="P263" s="17" t="str">
        <f>IF(COUNTA($A263:$K263)=0,"",IF($A263="","Check ID",IF(SUMPRODUCT(--($A$2:$A$300=$A263))&gt;1,"Duplicate ID",IF(OR(NOT(OR(H263="Not started",H263="In progress",H263="Done",H263="Blocked")),NOT(OR(I263="Y",I263="N")),NOT(OR(J263="Y",J263="N")),K263=""),"Check inputs","OK"))))</f>
        <v/>
      </c>
    </row>
    <row r="264" ht="30" customHeight="1" spans="1:16" x14ac:dyDescent="0.25">
      <c r="A264" s="12"/>
      <c r="B264" s="12"/>
      <c r="C264" s="13"/>
      <c r="D264" s="13"/>
      <c r="E264" s="14"/>
      <c r="F264" s="15"/>
      <c r="G264" s="12"/>
      <c r="H264" s="12"/>
      <c r="I264" s="12"/>
      <c r="J264" s="12"/>
      <c r="K264" s="12"/>
      <c r="L264" s="16" t="str">
        <f>IF(COUNTA($A264:$K264)=0,"",IF(AND(ISNUMBER(E264),ISNUMBER(F264),N(F264)&gt;=0,N(F264)&lt;=1000),E264+F264/24,"n/a"))</f>
        <v/>
      </c>
      <c r="M264" s="17" t="str">
        <f>IF(COUNTA($A264:$K264)=0,"",IF(OR(NOT(ISNUMBER(L264)),NOT(ISNUMBER(Dashboard!$B$3))),"Check times",IF(AND(H264&lt;&gt;"Done",ROUND((Dashboard!$B$3-L264)*1440,0)&gt;0),"Late","OK")))</f>
        <v/>
      </c>
      <c r="N264" s="17" t="str">
        <f>IF(COUNTA($A264:$K264)=0,"",IF(G264="","",IF(SUMPRODUCT(--($A$2:$A$300=G264))&lt;&gt;1,"Check ID",IF(OR(NOT(ISNUMBER(L264)),NOT(ISNUMBER(INDEX($L$2:$L$300,SUMPRODUCT(($A$2:$A$300=G264)*(ROW($A$2:$A$300)-1)))))),"Check times",IF(ROUND((INDEX($L$2:$L$300,SUMPRODUCT(($A$2:$A$300=G264)*(ROW($A$2:$A$300)-1)))-E264)*1440,0)&gt;0,"Conflict","OK")))))</f>
        <v/>
      </c>
      <c r="O264" s="17" t="str">
        <f>IF(COUNTA($A264:$K264)=0,"",IF(K264="","",IF(SUMPRODUCT(--(Gates!$A$2:$A$50=K264))=0,"Check ID","OK")))</f>
        <v/>
      </c>
      <c r="P264" s="17" t="str">
        <f>IF(COUNTA($A264:$K264)=0,"",IF($A264="","Check ID",IF(SUMPRODUCT(--($A$2:$A$300=$A264))&gt;1,"Duplicate ID",IF(OR(NOT(OR(H264="Not started",H264="In progress",H264="Done",H264="Blocked")),NOT(OR(I264="Y",I264="N")),NOT(OR(J264="Y",J264="N")),K264=""),"Check inputs","OK"))))</f>
        <v/>
      </c>
    </row>
    <row r="265" ht="30" customHeight="1" spans="1:16" x14ac:dyDescent="0.25">
      <c r="A265" s="12"/>
      <c r="B265" s="12"/>
      <c r="C265" s="13"/>
      <c r="D265" s="13"/>
      <c r="E265" s="14"/>
      <c r="F265" s="15"/>
      <c r="G265" s="12"/>
      <c r="H265" s="12"/>
      <c r="I265" s="12"/>
      <c r="J265" s="12"/>
      <c r="K265" s="12"/>
      <c r="L265" s="16" t="str">
        <f>IF(COUNTA($A265:$K265)=0,"",IF(AND(ISNUMBER(E265),ISNUMBER(F265),N(F265)&gt;=0,N(F265)&lt;=1000),E265+F265/24,"n/a"))</f>
        <v/>
      </c>
      <c r="M265" s="17" t="str">
        <f>IF(COUNTA($A265:$K265)=0,"",IF(OR(NOT(ISNUMBER(L265)),NOT(ISNUMBER(Dashboard!$B$3))),"Check times",IF(AND(H265&lt;&gt;"Done",ROUND((Dashboard!$B$3-L265)*1440,0)&gt;0),"Late","OK")))</f>
        <v/>
      </c>
      <c r="N265" s="17" t="str">
        <f>IF(COUNTA($A265:$K265)=0,"",IF(G265="","",IF(SUMPRODUCT(--($A$2:$A$300=G265))&lt;&gt;1,"Check ID",IF(OR(NOT(ISNUMBER(L265)),NOT(ISNUMBER(INDEX($L$2:$L$300,SUMPRODUCT(($A$2:$A$300=G265)*(ROW($A$2:$A$300)-1)))))),"Check times",IF(ROUND((INDEX($L$2:$L$300,SUMPRODUCT(($A$2:$A$300=G265)*(ROW($A$2:$A$300)-1)))-E265)*1440,0)&gt;0,"Conflict","OK")))))</f>
        <v/>
      </c>
      <c r="O265" s="17" t="str">
        <f>IF(COUNTA($A265:$K265)=0,"",IF(K265="","",IF(SUMPRODUCT(--(Gates!$A$2:$A$50=K265))=0,"Check ID","OK")))</f>
        <v/>
      </c>
      <c r="P265" s="17" t="str">
        <f>IF(COUNTA($A265:$K265)=0,"",IF($A265="","Check ID",IF(SUMPRODUCT(--($A$2:$A$300=$A265))&gt;1,"Duplicate ID",IF(OR(NOT(OR(H265="Not started",H265="In progress",H265="Done",H265="Blocked")),NOT(OR(I265="Y",I265="N")),NOT(OR(J265="Y",J265="N")),K265=""),"Check inputs","OK"))))</f>
        <v/>
      </c>
    </row>
    <row r="266" ht="30" customHeight="1" spans="1:16" x14ac:dyDescent="0.25">
      <c r="A266" s="12"/>
      <c r="B266" s="12"/>
      <c r="C266" s="13"/>
      <c r="D266" s="13"/>
      <c r="E266" s="14"/>
      <c r="F266" s="15"/>
      <c r="G266" s="12"/>
      <c r="H266" s="12"/>
      <c r="I266" s="12"/>
      <c r="J266" s="12"/>
      <c r="K266" s="12"/>
      <c r="L266" s="16" t="str">
        <f>IF(COUNTA($A266:$K266)=0,"",IF(AND(ISNUMBER(E266),ISNUMBER(F266),N(F266)&gt;=0,N(F266)&lt;=1000),E266+F266/24,"n/a"))</f>
        <v/>
      </c>
      <c r="M266" s="17" t="str">
        <f>IF(COUNTA($A266:$K266)=0,"",IF(OR(NOT(ISNUMBER(L266)),NOT(ISNUMBER(Dashboard!$B$3))),"Check times",IF(AND(H266&lt;&gt;"Done",ROUND((Dashboard!$B$3-L266)*1440,0)&gt;0),"Late","OK")))</f>
        <v/>
      </c>
      <c r="N266" s="17" t="str">
        <f>IF(COUNTA($A266:$K266)=0,"",IF(G266="","",IF(SUMPRODUCT(--($A$2:$A$300=G266))&lt;&gt;1,"Check ID",IF(OR(NOT(ISNUMBER(L266)),NOT(ISNUMBER(INDEX($L$2:$L$300,SUMPRODUCT(($A$2:$A$300=G266)*(ROW($A$2:$A$300)-1)))))),"Check times",IF(ROUND((INDEX($L$2:$L$300,SUMPRODUCT(($A$2:$A$300=G266)*(ROW($A$2:$A$300)-1)))-E266)*1440,0)&gt;0,"Conflict","OK")))))</f>
        <v/>
      </c>
      <c r="O266" s="17" t="str">
        <f>IF(COUNTA($A266:$K266)=0,"",IF(K266="","",IF(SUMPRODUCT(--(Gates!$A$2:$A$50=K266))=0,"Check ID","OK")))</f>
        <v/>
      </c>
      <c r="P266" s="17" t="str">
        <f>IF(COUNTA($A266:$K266)=0,"",IF($A266="","Check ID",IF(SUMPRODUCT(--($A$2:$A$300=$A266))&gt;1,"Duplicate ID",IF(OR(NOT(OR(H266="Not started",H266="In progress",H266="Done",H266="Blocked")),NOT(OR(I266="Y",I266="N")),NOT(OR(J266="Y",J266="N")),K266=""),"Check inputs","OK"))))</f>
        <v/>
      </c>
    </row>
    <row r="267" ht="30" customHeight="1" spans="1:16" x14ac:dyDescent="0.25">
      <c r="A267" s="12"/>
      <c r="B267" s="12"/>
      <c r="C267" s="13"/>
      <c r="D267" s="13"/>
      <c r="E267" s="14"/>
      <c r="F267" s="15"/>
      <c r="G267" s="12"/>
      <c r="H267" s="12"/>
      <c r="I267" s="12"/>
      <c r="J267" s="12"/>
      <c r="K267" s="12"/>
      <c r="L267" s="16" t="str">
        <f>IF(COUNTA($A267:$K267)=0,"",IF(AND(ISNUMBER(E267),ISNUMBER(F267),N(F267)&gt;=0,N(F267)&lt;=1000),E267+F267/24,"n/a"))</f>
        <v/>
      </c>
      <c r="M267" s="17" t="str">
        <f>IF(COUNTA($A267:$K267)=0,"",IF(OR(NOT(ISNUMBER(L267)),NOT(ISNUMBER(Dashboard!$B$3))),"Check times",IF(AND(H267&lt;&gt;"Done",ROUND((Dashboard!$B$3-L267)*1440,0)&gt;0),"Late","OK")))</f>
        <v/>
      </c>
      <c r="N267" s="17" t="str">
        <f>IF(COUNTA($A267:$K267)=0,"",IF(G267="","",IF(SUMPRODUCT(--($A$2:$A$300=G267))&lt;&gt;1,"Check ID",IF(OR(NOT(ISNUMBER(L267)),NOT(ISNUMBER(INDEX($L$2:$L$300,SUMPRODUCT(($A$2:$A$300=G267)*(ROW($A$2:$A$300)-1)))))),"Check times",IF(ROUND((INDEX($L$2:$L$300,SUMPRODUCT(($A$2:$A$300=G267)*(ROW($A$2:$A$300)-1)))-E267)*1440,0)&gt;0,"Conflict","OK")))))</f>
        <v/>
      </c>
      <c r="O267" s="17" t="str">
        <f>IF(COUNTA($A267:$K267)=0,"",IF(K267="","",IF(SUMPRODUCT(--(Gates!$A$2:$A$50=K267))=0,"Check ID","OK")))</f>
        <v/>
      </c>
      <c r="P267" s="17" t="str">
        <f>IF(COUNTA($A267:$K267)=0,"",IF($A267="","Check ID",IF(SUMPRODUCT(--($A$2:$A$300=$A267))&gt;1,"Duplicate ID",IF(OR(NOT(OR(H267="Not started",H267="In progress",H267="Done",H267="Blocked")),NOT(OR(I267="Y",I267="N")),NOT(OR(J267="Y",J267="N")),K267=""),"Check inputs","OK"))))</f>
        <v/>
      </c>
    </row>
    <row r="268" ht="30" customHeight="1" spans="1:16" x14ac:dyDescent="0.25">
      <c r="A268" s="12"/>
      <c r="B268" s="12"/>
      <c r="C268" s="13"/>
      <c r="D268" s="13"/>
      <c r="E268" s="14"/>
      <c r="F268" s="15"/>
      <c r="G268" s="12"/>
      <c r="H268" s="12"/>
      <c r="I268" s="12"/>
      <c r="J268" s="12"/>
      <c r="K268" s="12"/>
      <c r="L268" s="16" t="str">
        <f>IF(COUNTA($A268:$K268)=0,"",IF(AND(ISNUMBER(E268),ISNUMBER(F268),N(F268)&gt;=0,N(F268)&lt;=1000),E268+F268/24,"n/a"))</f>
        <v/>
      </c>
      <c r="M268" s="17" t="str">
        <f>IF(COUNTA($A268:$K268)=0,"",IF(OR(NOT(ISNUMBER(L268)),NOT(ISNUMBER(Dashboard!$B$3))),"Check times",IF(AND(H268&lt;&gt;"Done",ROUND((Dashboard!$B$3-L268)*1440,0)&gt;0),"Late","OK")))</f>
        <v/>
      </c>
      <c r="N268" s="17" t="str">
        <f>IF(COUNTA($A268:$K268)=0,"",IF(G268="","",IF(SUMPRODUCT(--($A$2:$A$300=G268))&lt;&gt;1,"Check ID",IF(OR(NOT(ISNUMBER(L268)),NOT(ISNUMBER(INDEX($L$2:$L$300,SUMPRODUCT(($A$2:$A$300=G268)*(ROW($A$2:$A$300)-1)))))),"Check times",IF(ROUND((INDEX($L$2:$L$300,SUMPRODUCT(($A$2:$A$300=G268)*(ROW($A$2:$A$300)-1)))-E268)*1440,0)&gt;0,"Conflict","OK")))))</f>
        <v/>
      </c>
      <c r="O268" s="17" t="str">
        <f>IF(COUNTA($A268:$K268)=0,"",IF(K268="","",IF(SUMPRODUCT(--(Gates!$A$2:$A$50=K268))=0,"Check ID","OK")))</f>
        <v/>
      </c>
      <c r="P268" s="17" t="str">
        <f>IF(COUNTA($A268:$K268)=0,"",IF($A268="","Check ID",IF(SUMPRODUCT(--($A$2:$A$300=$A268))&gt;1,"Duplicate ID",IF(OR(NOT(OR(H268="Not started",H268="In progress",H268="Done",H268="Blocked")),NOT(OR(I268="Y",I268="N")),NOT(OR(J268="Y",J268="N")),K268=""),"Check inputs","OK"))))</f>
        <v/>
      </c>
    </row>
    <row r="269" ht="30" customHeight="1" spans="1:16" x14ac:dyDescent="0.25">
      <c r="A269" s="12"/>
      <c r="B269" s="12"/>
      <c r="C269" s="13"/>
      <c r="D269" s="13"/>
      <c r="E269" s="14"/>
      <c r="F269" s="15"/>
      <c r="G269" s="12"/>
      <c r="H269" s="12"/>
      <c r="I269" s="12"/>
      <c r="J269" s="12"/>
      <c r="K269" s="12"/>
      <c r="L269" s="16" t="str">
        <f>IF(COUNTA($A269:$K269)=0,"",IF(AND(ISNUMBER(E269),ISNUMBER(F269),N(F269)&gt;=0,N(F269)&lt;=1000),E269+F269/24,"n/a"))</f>
        <v/>
      </c>
      <c r="M269" s="17" t="str">
        <f>IF(COUNTA($A269:$K269)=0,"",IF(OR(NOT(ISNUMBER(L269)),NOT(ISNUMBER(Dashboard!$B$3))),"Check times",IF(AND(H269&lt;&gt;"Done",ROUND((Dashboard!$B$3-L269)*1440,0)&gt;0),"Late","OK")))</f>
        <v/>
      </c>
      <c r="N269" s="17" t="str">
        <f>IF(COUNTA($A269:$K269)=0,"",IF(G269="","",IF(SUMPRODUCT(--($A$2:$A$300=G269))&lt;&gt;1,"Check ID",IF(OR(NOT(ISNUMBER(L269)),NOT(ISNUMBER(INDEX($L$2:$L$300,SUMPRODUCT(($A$2:$A$300=G269)*(ROW($A$2:$A$300)-1)))))),"Check times",IF(ROUND((INDEX($L$2:$L$300,SUMPRODUCT(($A$2:$A$300=G269)*(ROW($A$2:$A$300)-1)))-E269)*1440,0)&gt;0,"Conflict","OK")))))</f>
        <v/>
      </c>
      <c r="O269" s="17" t="str">
        <f>IF(COUNTA($A269:$K269)=0,"",IF(K269="","",IF(SUMPRODUCT(--(Gates!$A$2:$A$50=K269))=0,"Check ID","OK")))</f>
        <v/>
      </c>
      <c r="P269" s="17" t="str">
        <f>IF(COUNTA($A269:$K269)=0,"",IF($A269="","Check ID",IF(SUMPRODUCT(--($A$2:$A$300=$A269))&gt;1,"Duplicate ID",IF(OR(NOT(OR(H269="Not started",H269="In progress",H269="Done",H269="Blocked")),NOT(OR(I269="Y",I269="N")),NOT(OR(J269="Y",J269="N")),K269=""),"Check inputs","OK"))))</f>
        <v/>
      </c>
    </row>
    <row r="270" ht="30" customHeight="1" spans="1:16" x14ac:dyDescent="0.25">
      <c r="A270" s="12"/>
      <c r="B270" s="12"/>
      <c r="C270" s="13"/>
      <c r="D270" s="13"/>
      <c r="E270" s="14"/>
      <c r="F270" s="15"/>
      <c r="G270" s="12"/>
      <c r="H270" s="12"/>
      <c r="I270" s="12"/>
      <c r="J270" s="12"/>
      <c r="K270" s="12"/>
      <c r="L270" s="16" t="str">
        <f>IF(COUNTA($A270:$K270)=0,"",IF(AND(ISNUMBER(E270),ISNUMBER(F270),N(F270)&gt;=0,N(F270)&lt;=1000),E270+F270/24,"n/a"))</f>
        <v/>
      </c>
      <c r="M270" s="17" t="str">
        <f>IF(COUNTA($A270:$K270)=0,"",IF(OR(NOT(ISNUMBER(L270)),NOT(ISNUMBER(Dashboard!$B$3))),"Check times",IF(AND(H270&lt;&gt;"Done",ROUND((Dashboard!$B$3-L270)*1440,0)&gt;0),"Late","OK")))</f>
        <v/>
      </c>
      <c r="N270" s="17" t="str">
        <f>IF(COUNTA($A270:$K270)=0,"",IF(G270="","",IF(SUMPRODUCT(--($A$2:$A$300=G270))&lt;&gt;1,"Check ID",IF(OR(NOT(ISNUMBER(L270)),NOT(ISNUMBER(INDEX($L$2:$L$300,SUMPRODUCT(($A$2:$A$300=G270)*(ROW($A$2:$A$300)-1)))))),"Check times",IF(ROUND((INDEX($L$2:$L$300,SUMPRODUCT(($A$2:$A$300=G270)*(ROW($A$2:$A$300)-1)))-E270)*1440,0)&gt;0,"Conflict","OK")))))</f>
        <v/>
      </c>
      <c r="O270" s="17" t="str">
        <f>IF(COUNTA($A270:$K270)=0,"",IF(K270="","",IF(SUMPRODUCT(--(Gates!$A$2:$A$50=K270))=0,"Check ID","OK")))</f>
        <v/>
      </c>
      <c r="P270" s="17" t="str">
        <f>IF(COUNTA($A270:$K270)=0,"",IF($A270="","Check ID",IF(SUMPRODUCT(--($A$2:$A$300=$A270))&gt;1,"Duplicate ID",IF(OR(NOT(OR(H270="Not started",H270="In progress",H270="Done",H270="Blocked")),NOT(OR(I270="Y",I270="N")),NOT(OR(J270="Y",J270="N")),K270=""),"Check inputs","OK"))))</f>
        <v/>
      </c>
    </row>
    <row r="271" ht="30" customHeight="1" spans="1:16" x14ac:dyDescent="0.25">
      <c r="A271" s="12"/>
      <c r="B271" s="12"/>
      <c r="C271" s="13"/>
      <c r="D271" s="13"/>
      <c r="E271" s="14"/>
      <c r="F271" s="15"/>
      <c r="G271" s="12"/>
      <c r="H271" s="12"/>
      <c r="I271" s="12"/>
      <c r="J271" s="12"/>
      <c r="K271" s="12"/>
      <c r="L271" s="16" t="str">
        <f>IF(COUNTA($A271:$K271)=0,"",IF(AND(ISNUMBER(E271),ISNUMBER(F271),N(F271)&gt;=0,N(F271)&lt;=1000),E271+F271/24,"n/a"))</f>
        <v/>
      </c>
      <c r="M271" s="17" t="str">
        <f>IF(COUNTA($A271:$K271)=0,"",IF(OR(NOT(ISNUMBER(L271)),NOT(ISNUMBER(Dashboard!$B$3))),"Check times",IF(AND(H271&lt;&gt;"Done",ROUND((Dashboard!$B$3-L271)*1440,0)&gt;0),"Late","OK")))</f>
        <v/>
      </c>
      <c r="N271" s="17" t="str">
        <f>IF(COUNTA($A271:$K271)=0,"",IF(G271="","",IF(SUMPRODUCT(--($A$2:$A$300=G271))&lt;&gt;1,"Check ID",IF(OR(NOT(ISNUMBER(L271)),NOT(ISNUMBER(INDEX($L$2:$L$300,SUMPRODUCT(($A$2:$A$300=G271)*(ROW($A$2:$A$300)-1)))))),"Check times",IF(ROUND((INDEX($L$2:$L$300,SUMPRODUCT(($A$2:$A$300=G271)*(ROW($A$2:$A$300)-1)))-E271)*1440,0)&gt;0,"Conflict","OK")))))</f>
        <v/>
      </c>
      <c r="O271" s="17" t="str">
        <f>IF(COUNTA($A271:$K271)=0,"",IF(K271="","",IF(SUMPRODUCT(--(Gates!$A$2:$A$50=K271))=0,"Check ID","OK")))</f>
        <v/>
      </c>
      <c r="P271" s="17" t="str">
        <f>IF(COUNTA($A271:$K271)=0,"",IF($A271="","Check ID",IF(SUMPRODUCT(--($A$2:$A$300=$A271))&gt;1,"Duplicate ID",IF(OR(NOT(OR(H271="Not started",H271="In progress",H271="Done",H271="Blocked")),NOT(OR(I271="Y",I271="N")),NOT(OR(J271="Y",J271="N")),K271=""),"Check inputs","OK"))))</f>
        <v/>
      </c>
    </row>
    <row r="272" ht="30" customHeight="1" spans="1:16" x14ac:dyDescent="0.25">
      <c r="A272" s="12"/>
      <c r="B272" s="12"/>
      <c r="C272" s="13"/>
      <c r="D272" s="13"/>
      <c r="E272" s="14"/>
      <c r="F272" s="15"/>
      <c r="G272" s="12"/>
      <c r="H272" s="12"/>
      <c r="I272" s="12"/>
      <c r="J272" s="12"/>
      <c r="K272" s="12"/>
      <c r="L272" s="16" t="str">
        <f>IF(COUNTA($A272:$K272)=0,"",IF(AND(ISNUMBER(E272),ISNUMBER(F272),N(F272)&gt;=0,N(F272)&lt;=1000),E272+F272/24,"n/a"))</f>
        <v/>
      </c>
      <c r="M272" s="17" t="str">
        <f>IF(COUNTA($A272:$K272)=0,"",IF(OR(NOT(ISNUMBER(L272)),NOT(ISNUMBER(Dashboard!$B$3))),"Check times",IF(AND(H272&lt;&gt;"Done",ROUND((Dashboard!$B$3-L272)*1440,0)&gt;0),"Late","OK")))</f>
        <v/>
      </c>
      <c r="N272" s="17" t="str">
        <f>IF(COUNTA($A272:$K272)=0,"",IF(G272="","",IF(SUMPRODUCT(--($A$2:$A$300=G272))&lt;&gt;1,"Check ID",IF(OR(NOT(ISNUMBER(L272)),NOT(ISNUMBER(INDEX($L$2:$L$300,SUMPRODUCT(($A$2:$A$300=G272)*(ROW($A$2:$A$300)-1)))))),"Check times",IF(ROUND((INDEX($L$2:$L$300,SUMPRODUCT(($A$2:$A$300=G272)*(ROW($A$2:$A$300)-1)))-E272)*1440,0)&gt;0,"Conflict","OK")))))</f>
        <v/>
      </c>
      <c r="O272" s="17" t="str">
        <f>IF(COUNTA($A272:$K272)=0,"",IF(K272="","",IF(SUMPRODUCT(--(Gates!$A$2:$A$50=K272))=0,"Check ID","OK")))</f>
        <v/>
      </c>
      <c r="P272" s="17" t="str">
        <f>IF(COUNTA($A272:$K272)=0,"",IF($A272="","Check ID",IF(SUMPRODUCT(--($A$2:$A$300=$A272))&gt;1,"Duplicate ID",IF(OR(NOT(OR(H272="Not started",H272="In progress",H272="Done",H272="Blocked")),NOT(OR(I272="Y",I272="N")),NOT(OR(J272="Y",J272="N")),K272=""),"Check inputs","OK"))))</f>
        <v/>
      </c>
    </row>
    <row r="273" ht="30" customHeight="1" spans="1:16" x14ac:dyDescent="0.25">
      <c r="A273" s="12"/>
      <c r="B273" s="12"/>
      <c r="C273" s="13"/>
      <c r="D273" s="13"/>
      <c r="E273" s="14"/>
      <c r="F273" s="15"/>
      <c r="G273" s="12"/>
      <c r="H273" s="12"/>
      <c r="I273" s="12"/>
      <c r="J273" s="12"/>
      <c r="K273" s="12"/>
      <c r="L273" s="16" t="str">
        <f>IF(COUNTA($A273:$K273)=0,"",IF(AND(ISNUMBER(E273),ISNUMBER(F273),N(F273)&gt;=0,N(F273)&lt;=1000),E273+F273/24,"n/a"))</f>
        <v/>
      </c>
      <c r="M273" s="17" t="str">
        <f>IF(COUNTA($A273:$K273)=0,"",IF(OR(NOT(ISNUMBER(L273)),NOT(ISNUMBER(Dashboard!$B$3))),"Check times",IF(AND(H273&lt;&gt;"Done",ROUND((Dashboard!$B$3-L273)*1440,0)&gt;0),"Late","OK")))</f>
        <v/>
      </c>
      <c r="N273" s="17" t="str">
        <f>IF(COUNTA($A273:$K273)=0,"",IF(G273="","",IF(SUMPRODUCT(--($A$2:$A$300=G273))&lt;&gt;1,"Check ID",IF(OR(NOT(ISNUMBER(L273)),NOT(ISNUMBER(INDEX($L$2:$L$300,SUMPRODUCT(($A$2:$A$300=G273)*(ROW($A$2:$A$300)-1)))))),"Check times",IF(ROUND((INDEX($L$2:$L$300,SUMPRODUCT(($A$2:$A$300=G273)*(ROW($A$2:$A$300)-1)))-E273)*1440,0)&gt;0,"Conflict","OK")))))</f>
        <v/>
      </c>
      <c r="O273" s="17" t="str">
        <f>IF(COUNTA($A273:$K273)=0,"",IF(K273="","",IF(SUMPRODUCT(--(Gates!$A$2:$A$50=K273))=0,"Check ID","OK")))</f>
        <v/>
      </c>
      <c r="P273" s="17" t="str">
        <f>IF(COUNTA($A273:$K273)=0,"",IF($A273="","Check ID",IF(SUMPRODUCT(--($A$2:$A$300=$A273))&gt;1,"Duplicate ID",IF(OR(NOT(OR(H273="Not started",H273="In progress",H273="Done",H273="Blocked")),NOT(OR(I273="Y",I273="N")),NOT(OR(J273="Y",J273="N")),K273=""),"Check inputs","OK"))))</f>
        <v/>
      </c>
    </row>
    <row r="274" ht="30" customHeight="1" spans="1:16" x14ac:dyDescent="0.25">
      <c r="A274" s="12"/>
      <c r="B274" s="12"/>
      <c r="C274" s="13"/>
      <c r="D274" s="13"/>
      <c r="E274" s="14"/>
      <c r="F274" s="15"/>
      <c r="G274" s="12"/>
      <c r="H274" s="12"/>
      <c r="I274" s="12"/>
      <c r="J274" s="12"/>
      <c r="K274" s="12"/>
      <c r="L274" s="16" t="str">
        <f>IF(COUNTA($A274:$K274)=0,"",IF(AND(ISNUMBER(E274),ISNUMBER(F274),N(F274)&gt;=0,N(F274)&lt;=1000),E274+F274/24,"n/a"))</f>
        <v/>
      </c>
      <c r="M274" s="17" t="str">
        <f>IF(COUNTA($A274:$K274)=0,"",IF(OR(NOT(ISNUMBER(L274)),NOT(ISNUMBER(Dashboard!$B$3))),"Check times",IF(AND(H274&lt;&gt;"Done",ROUND((Dashboard!$B$3-L274)*1440,0)&gt;0),"Late","OK")))</f>
        <v/>
      </c>
      <c r="N274" s="17" t="str">
        <f>IF(COUNTA($A274:$K274)=0,"",IF(G274="","",IF(SUMPRODUCT(--($A$2:$A$300=G274))&lt;&gt;1,"Check ID",IF(OR(NOT(ISNUMBER(L274)),NOT(ISNUMBER(INDEX($L$2:$L$300,SUMPRODUCT(($A$2:$A$300=G274)*(ROW($A$2:$A$300)-1)))))),"Check times",IF(ROUND((INDEX($L$2:$L$300,SUMPRODUCT(($A$2:$A$300=G274)*(ROW($A$2:$A$300)-1)))-E274)*1440,0)&gt;0,"Conflict","OK")))))</f>
        <v/>
      </c>
      <c r="O274" s="17" t="str">
        <f>IF(COUNTA($A274:$K274)=0,"",IF(K274="","",IF(SUMPRODUCT(--(Gates!$A$2:$A$50=K274))=0,"Check ID","OK")))</f>
        <v/>
      </c>
      <c r="P274" s="17" t="str">
        <f>IF(COUNTA($A274:$K274)=0,"",IF($A274="","Check ID",IF(SUMPRODUCT(--($A$2:$A$300=$A274))&gt;1,"Duplicate ID",IF(OR(NOT(OR(H274="Not started",H274="In progress",H274="Done",H274="Blocked")),NOT(OR(I274="Y",I274="N")),NOT(OR(J274="Y",J274="N")),K274=""),"Check inputs","OK"))))</f>
        <v/>
      </c>
    </row>
    <row r="275" ht="30" customHeight="1" spans="1:16" x14ac:dyDescent="0.25">
      <c r="A275" s="12"/>
      <c r="B275" s="12"/>
      <c r="C275" s="13"/>
      <c r="D275" s="13"/>
      <c r="E275" s="14"/>
      <c r="F275" s="15"/>
      <c r="G275" s="12"/>
      <c r="H275" s="12"/>
      <c r="I275" s="12"/>
      <c r="J275" s="12"/>
      <c r="K275" s="12"/>
      <c r="L275" s="16" t="str">
        <f>IF(COUNTA($A275:$K275)=0,"",IF(AND(ISNUMBER(E275),ISNUMBER(F275),N(F275)&gt;=0,N(F275)&lt;=1000),E275+F275/24,"n/a"))</f>
        <v/>
      </c>
      <c r="M275" s="17" t="str">
        <f>IF(COUNTA($A275:$K275)=0,"",IF(OR(NOT(ISNUMBER(L275)),NOT(ISNUMBER(Dashboard!$B$3))),"Check times",IF(AND(H275&lt;&gt;"Done",ROUND((Dashboard!$B$3-L275)*1440,0)&gt;0),"Late","OK")))</f>
        <v/>
      </c>
      <c r="N275" s="17" t="str">
        <f>IF(COUNTA($A275:$K275)=0,"",IF(G275="","",IF(SUMPRODUCT(--($A$2:$A$300=G275))&lt;&gt;1,"Check ID",IF(OR(NOT(ISNUMBER(L275)),NOT(ISNUMBER(INDEX($L$2:$L$300,SUMPRODUCT(($A$2:$A$300=G275)*(ROW($A$2:$A$300)-1)))))),"Check times",IF(ROUND((INDEX($L$2:$L$300,SUMPRODUCT(($A$2:$A$300=G275)*(ROW($A$2:$A$300)-1)))-E275)*1440,0)&gt;0,"Conflict","OK")))))</f>
        <v/>
      </c>
      <c r="O275" s="17" t="str">
        <f>IF(COUNTA($A275:$K275)=0,"",IF(K275="","",IF(SUMPRODUCT(--(Gates!$A$2:$A$50=K275))=0,"Check ID","OK")))</f>
        <v/>
      </c>
      <c r="P275" s="17" t="str">
        <f>IF(COUNTA($A275:$K275)=0,"",IF($A275="","Check ID",IF(SUMPRODUCT(--($A$2:$A$300=$A275))&gt;1,"Duplicate ID",IF(OR(NOT(OR(H275="Not started",H275="In progress",H275="Done",H275="Blocked")),NOT(OR(I275="Y",I275="N")),NOT(OR(J275="Y",J275="N")),K275=""),"Check inputs","OK"))))</f>
        <v/>
      </c>
    </row>
    <row r="276" ht="30" customHeight="1" spans="1:16" x14ac:dyDescent="0.25">
      <c r="A276" s="12"/>
      <c r="B276" s="12"/>
      <c r="C276" s="13"/>
      <c r="D276" s="13"/>
      <c r="E276" s="14"/>
      <c r="F276" s="15"/>
      <c r="G276" s="12"/>
      <c r="H276" s="12"/>
      <c r="I276" s="12"/>
      <c r="J276" s="12"/>
      <c r="K276" s="12"/>
      <c r="L276" s="16" t="str">
        <f>IF(COUNTA($A276:$K276)=0,"",IF(AND(ISNUMBER(E276),ISNUMBER(F276),N(F276)&gt;=0,N(F276)&lt;=1000),E276+F276/24,"n/a"))</f>
        <v/>
      </c>
      <c r="M276" s="17" t="str">
        <f>IF(COUNTA($A276:$K276)=0,"",IF(OR(NOT(ISNUMBER(L276)),NOT(ISNUMBER(Dashboard!$B$3))),"Check times",IF(AND(H276&lt;&gt;"Done",ROUND((Dashboard!$B$3-L276)*1440,0)&gt;0),"Late","OK")))</f>
        <v/>
      </c>
      <c r="N276" s="17" t="str">
        <f>IF(COUNTA($A276:$K276)=0,"",IF(G276="","",IF(SUMPRODUCT(--($A$2:$A$300=G276))&lt;&gt;1,"Check ID",IF(OR(NOT(ISNUMBER(L276)),NOT(ISNUMBER(INDEX($L$2:$L$300,SUMPRODUCT(($A$2:$A$300=G276)*(ROW($A$2:$A$300)-1)))))),"Check times",IF(ROUND((INDEX($L$2:$L$300,SUMPRODUCT(($A$2:$A$300=G276)*(ROW($A$2:$A$300)-1)))-E276)*1440,0)&gt;0,"Conflict","OK")))))</f>
        <v/>
      </c>
      <c r="O276" s="17" t="str">
        <f>IF(COUNTA($A276:$K276)=0,"",IF(K276="","",IF(SUMPRODUCT(--(Gates!$A$2:$A$50=K276))=0,"Check ID","OK")))</f>
        <v/>
      </c>
      <c r="P276" s="17" t="str">
        <f>IF(COUNTA($A276:$K276)=0,"",IF($A276="","Check ID",IF(SUMPRODUCT(--($A$2:$A$300=$A276))&gt;1,"Duplicate ID",IF(OR(NOT(OR(H276="Not started",H276="In progress",H276="Done",H276="Blocked")),NOT(OR(I276="Y",I276="N")),NOT(OR(J276="Y",J276="N")),K276=""),"Check inputs","OK"))))</f>
        <v/>
      </c>
    </row>
    <row r="277" ht="30" customHeight="1" spans="1:16" x14ac:dyDescent="0.25">
      <c r="A277" s="12"/>
      <c r="B277" s="12"/>
      <c r="C277" s="13"/>
      <c r="D277" s="13"/>
      <c r="E277" s="14"/>
      <c r="F277" s="15"/>
      <c r="G277" s="12"/>
      <c r="H277" s="12"/>
      <c r="I277" s="12"/>
      <c r="J277" s="12"/>
      <c r="K277" s="12"/>
      <c r="L277" s="16" t="str">
        <f>IF(COUNTA($A277:$K277)=0,"",IF(AND(ISNUMBER(E277),ISNUMBER(F277),N(F277)&gt;=0,N(F277)&lt;=1000),E277+F277/24,"n/a"))</f>
        <v/>
      </c>
      <c r="M277" s="17" t="str">
        <f>IF(COUNTA($A277:$K277)=0,"",IF(OR(NOT(ISNUMBER(L277)),NOT(ISNUMBER(Dashboard!$B$3))),"Check times",IF(AND(H277&lt;&gt;"Done",ROUND((Dashboard!$B$3-L277)*1440,0)&gt;0),"Late","OK")))</f>
        <v/>
      </c>
      <c r="N277" s="17" t="str">
        <f>IF(COUNTA($A277:$K277)=0,"",IF(G277="","",IF(SUMPRODUCT(--($A$2:$A$300=G277))&lt;&gt;1,"Check ID",IF(OR(NOT(ISNUMBER(L277)),NOT(ISNUMBER(INDEX($L$2:$L$300,SUMPRODUCT(($A$2:$A$300=G277)*(ROW($A$2:$A$300)-1)))))),"Check times",IF(ROUND((INDEX($L$2:$L$300,SUMPRODUCT(($A$2:$A$300=G277)*(ROW($A$2:$A$300)-1)))-E277)*1440,0)&gt;0,"Conflict","OK")))))</f>
        <v/>
      </c>
      <c r="O277" s="17" t="str">
        <f>IF(COUNTA($A277:$K277)=0,"",IF(K277="","",IF(SUMPRODUCT(--(Gates!$A$2:$A$50=K277))=0,"Check ID","OK")))</f>
        <v/>
      </c>
      <c r="P277" s="17" t="str">
        <f>IF(COUNTA($A277:$K277)=0,"",IF($A277="","Check ID",IF(SUMPRODUCT(--($A$2:$A$300=$A277))&gt;1,"Duplicate ID",IF(OR(NOT(OR(H277="Not started",H277="In progress",H277="Done",H277="Blocked")),NOT(OR(I277="Y",I277="N")),NOT(OR(J277="Y",J277="N")),K277=""),"Check inputs","OK"))))</f>
        <v/>
      </c>
    </row>
    <row r="278" ht="30" customHeight="1" spans="1:16" x14ac:dyDescent="0.25">
      <c r="A278" s="12"/>
      <c r="B278" s="12"/>
      <c r="C278" s="13"/>
      <c r="D278" s="13"/>
      <c r="E278" s="14"/>
      <c r="F278" s="15"/>
      <c r="G278" s="12"/>
      <c r="H278" s="12"/>
      <c r="I278" s="12"/>
      <c r="J278" s="12"/>
      <c r="K278" s="12"/>
      <c r="L278" s="16" t="str">
        <f>IF(COUNTA($A278:$K278)=0,"",IF(AND(ISNUMBER(E278),ISNUMBER(F278),N(F278)&gt;=0,N(F278)&lt;=1000),E278+F278/24,"n/a"))</f>
        <v/>
      </c>
      <c r="M278" s="17" t="str">
        <f>IF(COUNTA($A278:$K278)=0,"",IF(OR(NOT(ISNUMBER(L278)),NOT(ISNUMBER(Dashboard!$B$3))),"Check times",IF(AND(H278&lt;&gt;"Done",ROUND((Dashboard!$B$3-L278)*1440,0)&gt;0),"Late","OK")))</f>
        <v/>
      </c>
      <c r="N278" s="17" t="str">
        <f>IF(COUNTA($A278:$K278)=0,"",IF(G278="","",IF(SUMPRODUCT(--($A$2:$A$300=G278))&lt;&gt;1,"Check ID",IF(OR(NOT(ISNUMBER(L278)),NOT(ISNUMBER(INDEX($L$2:$L$300,SUMPRODUCT(($A$2:$A$300=G278)*(ROW($A$2:$A$300)-1)))))),"Check times",IF(ROUND((INDEX($L$2:$L$300,SUMPRODUCT(($A$2:$A$300=G278)*(ROW($A$2:$A$300)-1)))-E278)*1440,0)&gt;0,"Conflict","OK")))))</f>
        <v/>
      </c>
      <c r="O278" s="17" t="str">
        <f>IF(COUNTA($A278:$K278)=0,"",IF(K278="","",IF(SUMPRODUCT(--(Gates!$A$2:$A$50=K278))=0,"Check ID","OK")))</f>
        <v/>
      </c>
      <c r="P278" s="17" t="str">
        <f>IF(COUNTA($A278:$K278)=0,"",IF($A278="","Check ID",IF(SUMPRODUCT(--($A$2:$A$300=$A278))&gt;1,"Duplicate ID",IF(OR(NOT(OR(H278="Not started",H278="In progress",H278="Done",H278="Blocked")),NOT(OR(I278="Y",I278="N")),NOT(OR(J278="Y",J278="N")),K278=""),"Check inputs","OK"))))</f>
        <v/>
      </c>
    </row>
    <row r="279" ht="30" customHeight="1" spans="1:16" x14ac:dyDescent="0.25">
      <c r="A279" s="12"/>
      <c r="B279" s="12"/>
      <c r="C279" s="13"/>
      <c r="D279" s="13"/>
      <c r="E279" s="14"/>
      <c r="F279" s="15"/>
      <c r="G279" s="12"/>
      <c r="H279" s="12"/>
      <c r="I279" s="12"/>
      <c r="J279" s="12"/>
      <c r="K279" s="12"/>
      <c r="L279" s="16" t="str">
        <f>IF(COUNTA($A279:$K279)=0,"",IF(AND(ISNUMBER(E279),ISNUMBER(F279),N(F279)&gt;=0,N(F279)&lt;=1000),E279+F279/24,"n/a"))</f>
        <v/>
      </c>
      <c r="M279" s="17" t="str">
        <f>IF(COUNTA($A279:$K279)=0,"",IF(OR(NOT(ISNUMBER(L279)),NOT(ISNUMBER(Dashboard!$B$3))),"Check times",IF(AND(H279&lt;&gt;"Done",ROUND((Dashboard!$B$3-L279)*1440,0)&gt;0),"Late","OK")))</f>
        <v/>
      </c>
      <c r="N279" s="17" t="str">
        <f>IF(COUNTA($A279:$K279)=0,"",IF(G279="","",IF(SUMPRODUCT(--($A$2:$A$300=G279))&lt;&gt;1,"Check ID",IF(OR(NOT(ISNUMBER(L279)),NOT(ISNUMBER(INDEX($L$2:$L$300,SUMPRODUCT(($A$2:$A$300=G279)*(ROW($A$2:$A$300)-1)))))),"Check times",IF(ROUND((INDEX($L$2:$L$300,SUMPRODUCT(($A$2:$A$300=G279)*(ROW($A$2:$A$300)-1)))-E279)*1440,0)&gt;0,"Conflict","OK")))))</f>
        <v/>
      </c>
      <c r="O279" s="17" t="str">
        <f>IF(COUNTA($A279:$K279)=0,"",IF(K279="","",IF(SUMPRODUCT(--(Gates!$A$2:$A$50=K279))=0,"Check ID","OK")))</f>
        <v/>
      </c>
      <c r="P279" s="17" t="str">
        <f>IF(COUNTA($A279:$K279)=0,"",IF($A279="","Check ID",IF(SUMPRODUCT(--($A$2:$A$300=$A279))&gt;1,"Duplicate ID",IF(OR(NOT(OR(H279="Not started",H279="In progress",H279="Done",H279="Blocked")),NOT(OR(I279="Y",I279="N")),NOT(OR(J279="Y",J279="N")),K279=""),"Check inputs","OK"))))</f>
        <v/>
      </c>
    </row>
    <row r="280" ht="30" customHeight="1" spans="1:16" x14ac:dyDescent="0.25">
      <c r="A280" s="12"/>
      <c r="B280" s="12"/>
      <c r="C280" s="13"/>
      <c r="D280" s="13"/>
      <c r="E280" s="14"/>
      <c r="F280" s="15"/>
      <c r="G280" s="12"/>
      <c r="H280" s="12"/>
      <c r="I280" s="12"/>
      <c r="J280" s="12"/>
      <c r="K280" s="12"/>
      <c r="L280" s="16" t="str">
        <f>IF(COUNTA($A280:$K280)=0,"",IF(AND(ISNUMBER(E280),ISNUMBER(F280),N(F280)&gt;=0,N(F280)&lt;=1000),E280+F280/24,"n/a"))</f>
        <v/>
      </c>
      <c r="M280" s="17" t="str">
        <f>IF(COUNTA($A280:$K280)=0,"",IF(OR(NOT(ISNUMBER(L280)),NOT(ISNUMBER(Dashboard!$B$3))),"Check times",IF(AND(H280&lt;&gt;"Done",ROUND((Dashboard!$B$3-L280)*1440,0)&gt;0),"Late","OK")))</f>
        <v/>
      </c>
      <c r="N280" s="17" t="str">
        <f>IF(COUNTA($A280:$K280)=0,"",IF(G280="","",IF(SUMPRODUCT(--($A$2:$A$300=G280))&lt;&gt;1,"Check ID",IF(OR(NOT(ISNUMBER(L280)),NOT(ISNUMBER(INDEX($L$2:$L$300,SUMPRODUCT(($A$2:$A$300=G280)*(ROW($A$2:$A$300)-1)))))),"Check times",IF(ROUND((INDEX($L$2:$L$300,SUMPRODUCT(($A$2:$A$300=G280)*(ROW($A$2:$A$300)-1)))-E280)*1440,0)&gt;0,"Conflict","OK")))))</f>
        <v/>
      </c>
      <c r="O280" s="17" t="str">
        <f>IF(COUNTA($A280:$K280)=0,"",IF(K280="","",IF(SUMPRODUCT(--(Gates!$A$2:$A$50=K280))=0,"Check ID","OK")))</f>
        <v/>
      </c>
      <c r="P280" s="17" t="str">
        <f>IF(COUNTA($A280:$K280)=0,"",IF($A280="","Check ID",IF(SUMPRODUCT(--($A$2:$A$300=$A280))&gt;1,"Duplicate ID",IF(OR(NOT(OR(H280="Not started",H280="In progress",H280="Done",H280="Blocked")),NOT(OR(I280="Y",I280="N")),NOT(OR(J280="Y",J280="N")),K280=""),"Check inputs","OK"))))</f>
        <v/>
      </c>
    </row>
    <row r="281" ht="30" customHeight="1" spans="1:16" x14ac:dyDescent="0.25">
      <c r="A281" s="12"/>
      <c r="B281" s="12"/>
      <c r="C281" s="13"/>
      <c r="D281" s="13"/>
      <c r="E281" s="14"/>
      <c r="F281" s="15"/>
      <c r="G281" s="12"/>
      <c r="H281" s="12"/>
      <c r="I281" s="12"/>
      <c r="J281" s="12"/>
      <c r="K281" s="12"/>
      <c r="L281" s="16" t="str">
        <f>IF(COUNTA($A281:$K281)=0,"",IF(AND(ISNUMBER(E281),ISNUMBER(F281),N(F281)&gt;=0,N(F281)&lt;=1000),E281+F281/24,"n/a"))</f>
        <v/>
      </c>
      <c r="M281" s="17" t="str">
        <f>IF(COUNTA($A281:$K281)=0,"",IF(OR(NOT(ISNUMBER(L281)),NOT(ISNUMBER(Dashboard!$B$3))),"Check times",IF(AND(H281&lt;&gt;"Done",ROUND((Dashboard!$B$3-L281)*1440,0)&gt;0),"Late","OK")))</f>
        <v/>
      </c>
      <c r="N281" s="17" t="str">
        <f>IF(COUNTA($A281:$K281)=0,"",IF(G281="","",IF(SUMPRODUCT(--($A$2:$A$300=G281))&lt;&gt;1,"Check ID",IF(OR(NOT(ISNUMBER(L281)),NOT(ISNUMBER(INDEX($L$2:$L$300,SUMPRODUCT(($A$2:$A$300=G281)*(ROW($A$2:$A$300)-1)))))),"Check times",IF(ROUND((INDEX($L$2:$L$300,SUMPRODUCT(($A$2:$A$300=G281)*(ROW($A$2:$A$300)-1)))-E281)*1440,0)&gt;0,"Conflict","OK")))))</f>
        <v/>
      </c>
      <c r="O281" s="17" t="str">
        <f>IF(COUNTA($A281:$K281)=0,"",IF(K281="","",IF(SUMPRODUCT(--(Gates!$A$2:$A$50=K281))=0,"Check ID","OK")))</f>
        <v/>
      </c>
      <c r="P281" s="17" t="str">
        <f>IF(COUNTA($A281:$K281)=0,"",IF($A281="","Check ID",IF(SUMPRODUCT(--($A$2:$A$300=$A281))&gt;1,"Duplicate ID",IF(OR(NOT(OR(H281="Not started",H281="In progress",H281="Done",H281="Blocked")),NOT(OR(I281="Y",I281="N")),NOT(OR(J281="Y",J281="N")),K281=""),"Check inputs","OK"))))</f>
        <v/>
      </c>
    </row>
    <row r="282" ht="30" customHeight="1" spans="1:16" x14ac:dyDescent="0.25">
      <c r="A282" s="12"/>
      <c r="B282" s="12"/>
      <c r="C282" s="13"/>
      <c r="D282" s="13"/>
      <c r="E282" s="14"/>
      <c r="F282" s="15"/>
      <c r="G282" s="12"/>
      <c r="H282" s="12"/>
      <c r="I282" s="12"/>
      <c r="J282" s="12"/>
      <c r="K282" s="12"/>
      <c r="L282" s="16" t="str">
        <f>IF(COUNTA($A282:$K282)=0,"",IF(AND(ISNUMBER(E282),ISNUMBER(F282),N(F282)&gt;=0,N(F282)&lt;=1000),E282+F282/24,"n/a"))</f>
        <v/>
      </c>
      <c r="M282" s="17" t="str">
        <f>IF(COUNTA($A282:$K282)=0,"",IF(OR(NOT(ISNUMBER(L282)),NOT(ISNUMBER(Dashboard!$B$3))),"Check times",IF(AND(H282&lt;&gt;"Done",ROUND((Dashboard!$B$3-L282)*1440,0)&gt;0),"Late","OK")))</f>
        <v/>
      </c>
      <c r="N282" s="17" t="str">
        <f>IF(COUNTA($A282:$K282)=0,"",IF(G282="","",IF(SUMPRODUCT(--($A$2:$A$300=G282))&lt;&gt;1,"Check ID",IF(OR(NOT(ISNUMBER(L282)),NOT(ISNUMBER(INDEX($L$2:$L$300,SUMPRODUCT(($A$2:$A$300=G282)*(ROW($A$2:$A$300)-1)))))),"Check times",IF(ROUND((INDEX($L$2:$L$300,SUMPRODUCT(($A$2:$A$300=G282)*(ROW($A$2:$A$300)-1)))-E282)*1440,0)&gt;0,"Conflict","OK")))))</f>
        <v/>
      </c>
      <c r="O282" s="17" t="str">
        <f>IF(COUNTA($A282:$K282)=0,"",IF(K282="","",IF(SUMPRODUCT(--(Gates!$A$2:$A$50=K282))=0,"Check ID","OK")))</f>
        <v/>
      </c>
      <c r="P282" s="17" t="str">
        <f>IF(COUNTA($A282:$K282)=0,"",IF($A282="","Check ID",IF(SUMPRODUCT(--($A$2:$A$300=$A282))&gt;1,"Duplicate ID",IF(OR(NOT(OR(H282="Not started",H282="In progress",H282="Done",H282="Blocked")),NOT(OR(I282="Y",I282="N")),NOT(OR(J282="Y",J282="N")),K282=""),"Check inputs","OK"))))</f>
        <v/>
      </c>
    </row>
    <row r="283" ht="30" customHeight="1" spans="1:16" x14ac:dyDescent="0.25">
      <c r="A283" s="12"/>
      <c r="B283" s="12"/>
      <c r="C283" s="13"/>
      <c r="D283" s="13"/>
      <c r="E283" s="14"/>
      <c r="F283" s="15"/>
      <c r="G283" s="12"/>
      <c r="H283" s="12"/>
      <c r="I283" s="12"/>
      <c r="J283" s="12"/>
      <c r="K283" s="12"/>
      <c r="L283" s="16" t="str">
        <f>IF(COUNTA($A283:$K283)=0,"",IF(AND(ISNUMBER(E283),ISNUMBER(F283),N(F283)&gt;=0,N(F283)&lt;=1000),E283+F283/24,"n/a"))</f>
        <v/>
      </c>
      <c r="M283" s="17" t="str">
        <f>IF(COUNTA($A283:$K283)=0,"",IF(OR(NOT(ISNUMBER(L283)),NOT(ISNUMBER(Dashboard!$B$3))),"Check times",IF(AND(H283&lt;&gt;"Done",ROUND((Dashboard!$B$3-L283)*1440,0)&gt;0),"Late","OK")))</f>
        <v/>
      </c>
      <c r="N283" s="17" t="str">
        <f>IF(COUNTA($A283:$K283)=0,"",IF(G283="","",IF(SUMPRODUCT(--($A$2:$A$300=G283))&lt;&gt;1,"Check ID",IF(OR(NOT(ISNUMBER(L283)),NOT(ISNUMBER(INDEX($L$2:$L$300,SUMPRODUCT(($A$2:$A$300=G283)*(ROW($A$2:$A$300)-1)))))),"Check times",IF(ROUND((INDEX($L$2:$L$300,SUMPRODUCT(($A$2:$A$300=G283)*(ROW($A$2:$A$300)-1)))-E283)*1440,0)&gt;0,"Conflict","OK")))))</f>
        <v/>
      </c>
      <c r="O283" s="17" t="str">
        <f>IF(COUNTA($A283:$K283)=0,"",IF(K283="","",IF(SUMPRODUCT(--(Gates!$A$2:$A$50=K283))=0,"Check ID","OK")))</f>
        <v/>
      </c>
      <c r="P283" s="17" t="str">
        <f>IF(COUNTA($A283:$K283)=0,"",IF($A283="","Check ID",IF(SUMPRODUCT(--($A$2:$A$300=$A283))&gt;1,"Duplicate ID",IF(OR(NOT(OR(H283="Not started",H283="In progress",H283="Done",H283="Blocked")),NOT(OR(I283="Y",I283="N")),NOT(OR(J283="Y",J283="N")),K283=""),"Check inputs","OK"))))</f>
        <v/>
      </c>
    </row>
    <row r="284" ht="30" customHeight="1" spans="1:16" x14ac:dyDescent="0.25">
      <c r="A284" s="12"/>
      <c r="B284" s="12"/>
      <c r="C284" s="13"/>
      <c r="D284" s="13"/>
      <c r="E284" s="14"/>
      <c r="F284" s="15"/>
      <c r="G284" s="12"/>
      <c r="H284" s="12"/>
      <c r="I284" s="12"/>
      <c r="J284" s="12"/>
      <c r="K284" s="12"/>
      <c r="L284" s="16" t="str">
        <f>IF(COUNTA($A284:$K284)=0,"",IF(AND(ISNUMBER(E284),ISNUMBER(F284),N(F284)&gt;=0,N(F284)&lt;=1000),E284+F284/24,"n/a"))</f>
        <v/>
      </c>
      <c r="M284" s="17" t="str">
        <f>IF(COUNTA($A284:$K284)=0,"",IF(OR(NOT(ISNUMBER(L284)),NOT(ISNUMBER(Dashboard!$B$3))),"Check times",IF(AND(H284&lt;&gt;"Done",ROUND((Dashboard!$B$3-L284)*1440,0)&gt;0),"Late","OK")))</f>
        <v/>
      </c>
      <c r="N284" s="17" t="str">
        <f>IF(COUNTA($A284:$K284)=0,"",IF(G284="","",IF(SUMPRODUCT(--($A$2:$A$300=G284))&lt;&gt;1,"Check ID",IF(OR(NOT(ISNUMBER(L284)),NOT(ISNUMBER(INDEX($L$2:$L$300,SUMPRODUCT(($A$2:$A$300=G284)*(ROW($A$2:$A$300)-1)))))),"Check times",IF(ROUND((INDEX($L$2:$L$300,SUMPRODUCT(($A$2:$A$300=G284)*(ROW($A$2:$A$300)-1)))-E284)*1440,0)&gt;0,"Conflict","OK")))))</f>
        <v/>
      </c>
      <c r="O284" s="17" t="str">
        <f>IF(COUNTA($A284:$K284)=0,"",IF(K284="","",IF(SUMPRODUCT(--(Gates!$A$2:$A$50=K284))=0,"Check ID","OK")))</f>
        <v/>
      </c>
      <c r="P284" s="17" t="str">
        <f>IF(COUNTA($A284:$K284)=0,"",IF($A284="","Check ID",IF(SUMPRODUCT(--($A$2:$A$300=$A284))&gt;1,"Duplicate ID",IF(OR(NOT(OR(H284="Not started",H284="In progress",H284="Done",H284="Blocked")),NOT(OR(I284="Y",I284="N")),NOT(OR(J284="Y",J284="N")),K284=""),"Check inputs","OK"))))</f>
        <v/>
      </c>
    </row>
    <row r="285" ht="30" customHeight="1" spans="1:16" x14ac:dyDescent="0.25">
      <c r="A285" s="12"/>
      <c r="B285" s="12"/>
      <c r="C285" s="13"/>
      <c r="D285" s="13"/>
      <c r="E285" s="14"/>
      <c r="F285" s="15"/>
      <c r="G285" s="12"/>
      <c r="H285" s="12"/>
      <c r="I285" s="12"/>
      <c r="J285" s="12"/>
      <c r="K285" s="12"/>
      <c r="L285" s="16" t="str">
        <f>IF(COUNTA($A285:$K285)=0,"",IF(AND(ISNUMBER(E285),ISNUMBER(F285),N(F285)&gt;=0,N(F285)&lt;=1000),E285+F285/24,"n/a"))</f>
        <v/>
      </c>
      <c r="M285" s="17" t="str">
        <f>IF(COUNTA($A285:$K285)=0,"",IF(OR(NOT(ISNUMBER(L285)),NOT(ISNUMBER(Dashboard!$B$3))),"Check times",IF(AND(H285&lt;&gt;"Done",ROUND((Dashboard!$B$3-L285)*1440,0)&gt;0),"Late","OK")))</f>
        <v/>
      </c>
      <c r="N285" s="17" t="str">
        <f>IF(COUNTA($A285:$K285)=0,"",IF(G285="","",IF(SUMPRODUCT(--($A$2:$A$300=G285))&lt;&gt;1,"Check ID",IF(OR(NOT(ISNUMBER(L285)),NOT(ISNUMBER(INDEX($L$2:$L$300,SUMPRODUCT(($A$2:$A$300=G285)*(ROW($A$2:$A$300)-1)))))),"Check times",IF(ROUND((INDEX($L$2:$L$300,SUMPRODUCT(($A$2:$A$300=G285)*(ROW($A$2:$A$300)-1)))-E285)*1440,0)&gt;0,"Conflict","OK")))))</f>
        <v/>
      </c>
      <c r="O285" s="17" t="str">
        <f>IF(COUNTA($A285:$K285)=0,"",IF(K285="","",IF(SUMPRODUCT(--(Gates!$A$2:$A$50=K285))=0,"Check ID","OK")))</f>
        <v/>
      </c>
      <c r="P285" s="17" t="str">
        <f>IF(COUNTA($A285:$K285)=0,"",IF($A285="","Check ID",IF(SUMPRODUCT(--($A$2:$A$300=$A285))&gt;1,"Duplicate ID",IF(OR(NOT(OR(H285="Not started",H285="In progress",H285="Done",H285="Blocked")),NOT(OR(I285="Y",I285="N")),NOT(OR(J285="Y",J285="N")),K285=""),"Check inputs","OK"))))</f>
        <v/>
      </c>
    </row>
    <row r="286" ht="30" customHeight="1" spans="1:16" x14ac:dyDescent="0.25">
      <c r="A286" s="12"/>
      <c r="B286" s="12"/>
      <c r="C286" s="13"/>
      <c r="D286" s="13"/>
      <c r="E286" s="14"/>
      <c r="F286" s="15"/>
      <c r="G286" s="12"/>
      <c r="H286" s="12"/>
      <c r="I286" s="12"/>
      <c r="J286" s="12"/>
      <c r="K286" s="12"/>
      <c r="L286" s="16" t="str">
        <f>IF(COUNTA($A286:$K286)=0,"",IF(AND(ISNUMBER(E286),ISNUMBER(F286),N(F286)&gt;=0,N(F286)&lt;=1000),E286+F286/24,"n/a"))</f>
        <v/>
      </c>
      <c r="M286" s="17" t="str">
        <f>IF(COUNTA($A286:$K286)=0,"",IF(OR(NOT(ISNUMBER(L286)),NOT(ISNUMBER(Dashboard!$B$3))),"Check times",IF(AND(H286&lt;&gt;"Done",ROUND((Dashboard!$B$3-L286)*1440,0)&gt;0),"Late","OK")))</f>
        <v/>
      </c>
      <c r="N286" s="17" t="str">
        <f>IF(COUNTA($A286:$K286)=0,"",IF(G286="","",IF(SUMPRODUCT(--($A$2:$A$300=G286))&lt;&gt;1,"Check ID",IF(OR(NOT(ISNUMBER(L286)),NOT(ISNUMBER(INDEX($L$2:$L$300,SUMPRODUCT(($A$2:$A$300=G286)*(ROW($A$2:$A$300)-1)))))),"Check times",IF(ROUND((INDEX($L$2:$L$300,SUMPRODUCT(($A$2:$A$300=G286)*(ROW($A$2:$A$300)-1)))-E286)*1440,0)&gt;0,"Conflict","OK")))))</f>
        <v/>
      </c>
      <c r="O286" s="17" t="str">
        <f>IF(COUNTA($A286:$K286)=0,"",IF(K286="","",IF(SUMPRODUCT(--(Gates!$A$2:$A$50=K286))=0,"Check ID","OK")))</f>
        <v/>
      </c>
      <c r="P286" s="17" t="str">
        <f>IF(COUNTA($A286:$K286)=0,"",IF($A286="","Check ID",IF(SUMPRODUCT(--($A$2:$A$300=$A286))&gt;1,"Duplicate ID",IF(OR(NOT(OR(H286="Not started",H286="In progress",H286="Done",H286="Blocked")),NOT(OR(I286="Y",I286="N")),NOT(OR(J286="Y",J286="N")),K286=""),"Check inputs","OK"))))</f>
        <v/>
      </c>
    </row>
    <row r="287" ht="30" customHeight="1" spans="1:16" x14ac:dyDescent="0.25">
      <c r="A287" s="12"/>
      <c r="B287" s="12"/>
      <c r="C287" s="13"/>
      <c r="D287" s="13"/>
      <c r="E287" s="14"/>
      <c r="F287" s="15"/>
      <c r="G287" s="12"/>
      <c r="H287" s="12"/>
      <c r="I287" s="12"/>
      <c r="J287" s="12"/>
      <c r="K287" s="12"/>
      <c r="L287" s="16" t="str">
        <f>IF(COUNTA($A287:$K287)=0,"",IF(AND(ISNUMBER(E287),ISNUMBER(F287),N(F287)&gt;=0,N(F287)&lt;=1000),E287+F287/24,"n/a"))</f>
        <v/>
      </c>
      <c r="M287" s="17" t="str">
        <f>IF(COUNTA($A287:$K287)=0,"",IF(OR(NOT(ISNUMBER(L287)),NOT(ISNUMBER(Dashboard!$B$3))),"Check times",IF(AND(H287&lt;&gt;"Done",ROUND((Dashboard!$B$3-L287)*1440,0)&gt;0),"Late","OK")))</f>
        <v/>
      </c>
      <c r="N287" s="17" t="str">
        <f>IF(COUNTA($A287:$K287)=0,"",IF(G287="","",IF(SUMPRODUCT(--($A$2:$A$300=G287))&lt;&gt;1,"Check ID",IF(OR(NOT(ISNUMBER(L287)),NOT(ISNUMBER(INDEX($L$2:$L$300,SUMPRODUCT(($A$2:$A$300=G287)*(ROW($A$2:$A$300)-1)))))),"Check times",IF(ROUND((INDEX($L$2:$L$300,SUMPRODUCT(($A$2:$A$300=G287)*(ROW($A$2:$A$300)-1)))-E287)*1440,0)&gt;0,"Conflict","OK")))))</f>
        <v/>
      </c>
      <c r="O287" s="17" t="str">
        <f>IF(COUNTA($A287:$K287)=0,"",IF(K287="","",IF(SUMPRODUCT(--(Gates!$A$2:$A$50=K287))=0,"Check ID","OK")))</f>
        <v/>
      </c>
      <c r="P287" s="17" t="str">
        <f>IF(COUNTA($A287:$K287)=0,"",IF($A287="","Check ID",IF(SUMPRODUCT(--($A$2:$A$300=$A287))&gt;1,"Duplicate ID",IF(OR(NOT(OR(H287="Not started",H287="In progress",H287="Done",H287="Blocked")),NOT(OR(I287="Y",I287="N")),NOT(OR(J287="Y",J287="N")),K287=""),"Check inputs","OK"))))</f>
        <v/>
      </c>
    </row>
    <row r="288" ht="30" customHeight="1" spans="1:16" x14ac:dyDescent="0.25">
      <c r="A288" s="12"/>
      <c r="B288" s="12"/>
      <c r="C288" s="13"/>
      <c r="D288" s="13"/>
      <c r="E288" s="14"/>
      <c r="F288" s="15"/>
      <c r="G288" s="12"/>
      <c r="H288" s="12"/>
      <c r="I288" s="12"/>
      <c r="J288" s="12"/>
      <c r="K288" s="12"/>
      <c r="L288" s="16" t="str">
        <f>IF(COUNTA($A288:$K288)=0,"",IF(AND(ISNUMBER(E288),ISNUMBER(F288),N(F288)&gt;=0,N(F288)&lt;=1000),E288+F288/24,"n/a"))</f>
        <v/>
      </c>
      <c r="M288" s="17" t="str">
        <f>IF(COUNTA($A288:$K288)=0,"",IF(OR(NOT(ISNUMBER(L288)),NOT(ISNUMBER(Dashboard!$B$3))),"Check times",IF(AND(H288&lt;&gt;"Done",ROUND((Dashboard!$B$3-L288)*1440,0)&gt;0),"Late","OK")))</f>
        <v/>
      </c>
      <c r="N288" s="17" t="str">
        <f>IF(COUNTA($A288:$K288)=0,"",IF(G288="","",IF(SUMPRODUCT(--($A$2:$A$300=G288))&lt;&gt;1,"Check ID",IF(OR(NOT(ISNUMBER(L288)),NOT(ISNUMBER(INDEX($L$2:$L$300,SUMPRODUCT(($A$2:$A$300=G288)*(ROW($A$2:$A$300)-1)))))),"Check times",IF(ROUND((INDEX($L$2:$L$300,SUMPRODUCT(($A$2:$A$300=G288)*(ROW($A$2:$A$300)-1)))-E288)*1440,0)&gt;0,"Conflict","OK")))))</f>
        <v/>
      </c>
      <c r="O288" s="17" t="str">
        <f>IF(COUNTA($A288:$K288)=0,"",IF(K288="","",IF(SUMPRODUCT(--(Gates!$A$2:$A$50=K288))=0,"Check ID","OK")))</f>
        <v/>
      </c>
      <c r="P288" s="17" t="str">
        <f>IF(COUNTA($A288:$K288)=0,"",IF($A288="","Check ID",IF(SUMPRODUCT(--($A$2:$A$300=$A288))&gt;1,"Duplicate ID",IF(OR(NOT(OR(H288="Not started",H288="In progress",H288="Done",H288="Blocked")),NOT(OR(I288="Y",I288="N")),NOT(OR(J288="Y",J288="N")),K288=""),"Check inputs","OK"))))</f>
        <v/>
      </c>
    </row>
    <row r="289" ht="30" customHeight="1" spans="1:16" x14ac:dyDescent="0.25">
      <c r="A289" s="12"/>
      <c r="B289" s="12"/>
      <c r="C289" s="13"/>
      <c r="D289" s="13"/>
      <c r="E289" s="14"/>
      <c r="F289" s="15"/>
      <c r="G289" s="12"/>
      <c r="H289" s="12"/>
      <c r="I289" s="12"/>
      <c r="J289" s="12"/>
      <c r="K289" s="12"/>
      <c r="L289" s="16" t="str">
        <f>IF(COUNTA($A289:$K289)=0,"",IF(AND(ISNUMBER(E289),ISNUMBER(F289),N(F289)&gt;=0,N(F289)&lt;=1000),E289+F289/24,"n/a"))</f>
        <v/>
      </c>
      <c r="M289" s="17" t="str">
        <f>IF(COUNTA($A289:$K289)=0,"",IF(OR(NOT(ISNUMBER(L289)),NOT(ISNUMBER(Dashboard!$B$3))),"Check times",IF(AND(H289&lt;&gt;"Done",ROUND((Dashboard!$B$3-L289)*1440,0)&gt;0),"Late","OK")))</f>
        <v/>
      </c>
      <c r="N289" s="17" t="str">
        <f>IF(COUNTA($A289:$K289)=0,"",IF(G289="","",IF(SUMPRODUCT(--($A$2:$A$300=G289))&lt;&gt;1,"Check ID",IF(OR(NOT(ISNUMBER(L289)),NOT(ISNUMBER(INDEX($L$2:$L$300,SUMPRODUCT(($A$2:$A$300=G289)*(ROW($A$2:$A$300)-1)))))),"Check times",IF(ROUND((INDEX($L$2:$L$300,SUMPRODUCT(($A$2:$A$300=G289)*(ROW($A$2:$A$300)-1)))-E289)*1440,0)&gt;0,"Conflict","OK")))))</f>
        <v/>
      </c>
      <c r="O289" s="17" t="str">
        <f>IF(COUNTA($A289:$K289)=0,"",IF(K289="","",IF(SUMPRODUCT(--(Gates!$A$2:$A$50=K289))=0,"Check ID","OK")))</f>
        <v/>
      </c>
      <c r="P289" s="17" t="str">
        <f>IF(COUNTA($A289:$K289)=0,"",IF($A289="","Check ID",IF(SUMPRODUCT(--($A$2:$A$300=$A289))&gt;1,"Duplicate ID",IF(OR(NOT(OR(H289="Not started",H289="In progress",H289="Done",H289="Blocked")),NOT(OR(I289="Y",I289="N")),NOT(OR(J289="Y",J289="N")),K289=""),"Check inputs","OK"))))</f>
        <v/>
      </c>
    </row>
    <row r="290" ht="30" customHeight="1" spans="1:16" x14ac:dyDescent="0.25">
      <c r="A290" s="12"/>
      <c r="B290" s="12"/>
      <c r="C290" s="13"/>
      <c r="D290" s="13"/>
      <c r="E290" s="14"/>
      <c r="F290" s="15"/>
      <c r="G290" s="12"/>
      <c r="H290" s="12"/>
      <c r="I290" s="12"/>
      <c r="J290" s="12"/>
      <c r="K290" s="12"/>
      <c r="L290" s="16" t="str">
        <f>IF(COUNTA($A290:$K290)=0,"",IF(AND(ISNUMBER(E290),ISNUMBER(F290),N(F290)&gt;=0,N(F290)&lt;=1000),E290+F290/24,"n/a"))</f>
        <v/>
      </c>
      <c r="M290" s="17" t="str">
        <f>IF(COUNTA($A290:$K290)=0,"",IF(OR(NOT(ISNUMBER(L290)),NOT(ISNUMBER(Dashboard!$B$3))),"Check times",IF(AND(H290&lt;&gt;"Done",ROUND((Dashboard!$B$3-L290)*1440,0)&gt;0),"Late","OK")))</f>
        <v/>
      </c>
      <c r="N290" s="17" t="str">
        <f>IF(COUNTA($A290:$K290)=0,"",IF(G290="","",IF(SUMPRODUCT(--($A$2:$A$300=G290))&lt;&gt;1,"Check ID",IF(OR(NOT(ISNUMBER(L290)),NOT(ISNUMBER(INDEX($L$2:$L$300,SUMPRODUCT(($A$2:$A$300=G290)*(ROW($A$2:$A$300)-1)))))),"Check times",IF(ROUND((INDEX($L$2:$L$300,SUMPRODUCT(($A$2:$A$300=G290)*(ROW($A$2:$A$300)-1)))-E290)*1440,0)&gt;0,"Conflict","OK")))))</f>
        <v/>
      </c>
      <c r="O290" s="17" t="str">
        <f>IF(COUNTA($A290:$K290)=0,"",IF(K290="","",IF(SUMPRODUCT(--(Gates!$A$2:$A$50=K290))=0,"Check ID","OK")))</f>
        <v/>
      </c>
      <c r="P290" s="17" t="str">
        <f>IF(COUNTA($A290:$K290)=0,"",IF($A290="","Check ID",IF(SUMPRODUCT(--($A$2:$A$300=$A290))&gt;1,"Duplicate ID",IF(OR(NOT(OR(H290="Not started",H290="In progress",H290="Done",H290="Blocked")),NOT(OR(I290="Y",I290="N")),NOT(OR(J290="Y",J290="N")),K290=""),"Check inputs","OK"))))</f>
        <v/>
      </c>
    </row>
    <row r="291" ht="30" customHeight="1" spans="1:16" x14ac:dyDescent="0.25">
      <c r="A291" s="12"/>
      <c r="B291" s="12"/>
      <c r="C291" s="13"/>
      <c r="D291" s="13"/>
      <c r="E291" s="14"/>
      <c r="F291" s="15"/>
      <c r="G291" s="12"/>
      <c r="H291" s="12"/>
      <c r="I291" s="12"/>
      <c r="J291" s="12"/>
      <c r="K291" s="12"/>
      <c r="L291" s="16" t="str">
        <f>IF(COUNTA($A291:$K291)=0,"",IF(AND(ISNUMBER(E291),ISNUMBER(F291),N(F291)&gt;=0,N(F291)&lt;=1000),E291+F291/24,"n/a"))</f>
        <v/>
      </c>
      <c r="M291" s="17" t="str">
        <f>IF(COUNTA($A291:$K291)=0,"",IF(OR(NOT(ISNUMBER(L291)),NOT(ISNUMBER(Dashboard!$B$3))),"Check times",IF(AND(H291&lt;&gt;"Done",ROUND((Dashboard!$B$3-L291)*1440,0)&gt;0),"Late","OK")))</f>
        <v/>
      </c>
      <c r="N291" s="17" t="str">
        <f>IF(COUNTA($A291:$K291)=0,"",IF(G291="","",IF(SUMPRODUCT(--($A$2:$A$300=G291))&lt;&gt;1,"Check ID",IF(OR(NOT(ISNUMBER(L291)),NOT(ISNUMBER(INDEX($L$2:$L$300,SUMPRODUCT(($A$2:$A$300=G291)*(ROW($A$2:$A$300)-1)))))),"Check times",IF(ROUND((INDEX($L$2:$L$300,SUMPRODUCT(($A$2:$A$300=G291)*(ROW($A$2:$A$300)-1)))-E291)*1440,0)&gt;0,"Conflict","OK")))))</f>
        <v/>
      </c>
      <c r="O291" s="17" t="str">
        <f>IF(COUNTA($A291:$K291)=0,"",IF(K291="","",IF(SUMPRODUCT(--(Gates!$A$2:$A$50=K291))=0,"Check ID","OK")))</f>
        <v/>
      </c>
      <c r="P291" s="17" t="str">
        <f>IF(COUNTA($A291:$K291)=0,"",IF($A291="","Check ID",IF(SUMPRODUCT(--($A$2:$A$300=$A291))&gt;1,"Duplicate ID",IF(OR(NOT(OR(H291="Not started",H291="In progress",H291="Done",H291="Blocked")),NOT(OR(I291="Y",I291="N")),NOT(OR(J291="Y",J291="N")),K291=""),"Check inputs","OK"))))</f>
        <v/>
      </c>
    </row>
    <row r="292" ht="30" customHeight="1" spans="1:16" x14ac:dyDescent="0.25">
      <c r="A292" s="12"/>
      <c r="B292" s="12"/>
      <c r="C292" s="13"/>
      <c r="D292" s="13"/>
      <c r="E292" s="14"/>
      <c r="F292" s="15"/>
      <c r="G292" s="12"/>
      <c r="H292" s="12"/>
      <c r="I292" s="12"/>
      <c r="J292" s="12"/>
      <c r="K292" s="12"/>
      <c r="L292" s="16" t="str">
        <f>IF(COUNTA($A292:$K292)=0,"",IF(AND(ISNUMBER(E292),ISNUMBER(F292),N(F292)&gt;=0,N(F292)&lt;=1000),E292+F292/24,"n/a"))</f>
        <v/>
      </c>
      <c r="M292" s="17" t="str">
        <f>IF(COUNTA($A292:$K292)=0,"",IF(OR(NOT(ISNUMBER(L292)),NOT(ISNUMBER(Dashboard!$B$3))),"Check times",IF(AND(H292&lt;&gt;"Done",ROUND((Dashboard!$B$3-L292)*1440,0)&gt;0),"Late","OK")))</f>
        <v/>
      </c>
      <c r="N292" s="17" t="str">
        <f>IF(COUNTA($A292:$K292)=0,"",IF(G292="","",IF(SUMPRODUCT(--($A$2:$A$300=G292))&lt;&gt;1,"Check ID",IF(OR(NOT(ISNUMBER(L292)),NOT(ISNUMBER(INDEX($L$2:$L$300,SUMPRODUCT(($A$2:$A$300=G292)*(ROW($A$2:$A$300)-1)))))),"Check times",IF(ROUND((INDEX($L$2:$L$300,SUMPRODUCT(($A$2:$A$300=G292)*(ROW($A$2:$A$300)-1)))-E292)*1440,0)&gt;0,"Conflict","OK")))))</f>
        <v/>
      </c>
      <c r="O292" s="17" t="str">
        <f>IF(COUNTA($A292:$K292)=0,"",IF(K292="","",IF(SUMPRODUCT(--(Gates!$A$2:$A$50=K292))=0,"Check ID","OK")))</f>
        <v/>
      </c>
      <c r="P292" s="17" t="str">
        <f>IF(COUNTA($A292:$K292)=0,"",IF($A292="","Check ID",IF(SUMPRODUCT(--($A$2:$A$300=$A292))&gt;1,"Duplicate ID",IF(OR(NOT(OR(H292="Not started",H292="In progress",H292="Done",H292="Blocked")),NOT(OR(I292="Y",I292="N")),NOT(OR(J292="Y",J292="N")),K292=""),"Check inputs","OK"))))</f>
        <v/>
      </c>
    </row>
    <row r="293" ht="30" customHeight="1" spans="1:16" x14ac:dyDescent="0.25">
      <c r="A293" s="12"/>
      <c r="B293" s="12"/>
      <c r="C293" s="13"/>
      <c r="D293" s="13"/>
      <c r="E293" s="14"/>
      <c r="F293" s="15"/>
      <c r="G293" s="12"/>
      <c r="H293" s="12"/>
      <c r="I293" s="12"/>
      <c r="J293" s="12"/>
      <c r="K293" s="12"/>
      <c r="L293" s="16" t="str">
        <f>IF(COUNTA($A293:$K293)=0,"",IF(AND(ISNUMBER(E293),ISNUMBER(F293),N(F293)&gt;=0,N(F293)&lt;=1000),E293+F293/24,"n/a"))</f>
        <v/>
      </c>
      <c r="M293" s="17" t="str">
        <f>IF(COUNTA($A293:$K293)=0,"",IF(OR(NOT(ISNUMBER(L293)),NOT(ISNUMBER(Dashboard!$B$3))),"Check times",IF(AND(H293&lt;&gt;"Done",ROUND((Dashboard!$B$3-L293)*1440,0)&gt;0),"Late","OK")))</f>
        <v/>
      </c>
      <c r="N293" s="17" t="str">
        <f>IF(COUNTA($A293:$K293)=0,"",IF(G293="","",IF(SUMPRODUCT(--($A$2:$A$300=G293))&lt;&gt;1,"Check ID",IF(OR(NOT(ISNUMBER(L293)),NOT(ISNUMBER(INDEX($L$2:$L$300,SUMPRODUCT(($A$2:$A$300=G293)*(ROW($A$2:$A$300)-1)))))),"Check times",IF(ROUND((INDEX($L$2:$L$300,SUMPRODUCT(($A$2:$A$300=G293)*(ROW($A$2:$A$300)-1)))-E293)*1440,0)&gt;0,"Conflict","OK")))))</f>
        <v/>
      </c>
      <c r="O293" s="17" t="str">
        <f>IF(COUNTA($A293:$K293)=0,"",IF(K293="","",IF(SUMPRODUCT(--(Gates!$A$2:$A$50=K293))=0,"Check ID","OK")))</f>
        <v/>
      </c>
      <c r="P293" s="17" t="str">
        <f>IF(COUNTA($A293:$K293)=0,"",IF($A293="","Check ID",IF(SUMPRODUCT(--($A$2:$A$300=$A293))&gt;1,"Duplicate ID",IF(OR(NOT(OR(H293="Not started",H293="In progress",H293="Done",H293="Blocked")),NOT(OR(I293="Y",I293="N")),NOT(OR(J293="Y",J293="N")),K293=""),"Check inputs","OK"))))</f>
        <v/>
      </c>
    </row>
    <row r="294" ht="30" customHeight="1" spans="1:16" x14ac:dyDescent="0.25">
      <c r="A294" s="12"/>
      <c r="B294" s="12"/>
      <c r="C294" s="13"/>
      <c r="D294" s="13"/>
      <c r="E294" s="14"/>
      <c r="F294" s="15"/>
      <c r="G294" s="12"/>
      <c r="H294" s="12"/>
      <c r="I294" s="12"/>
      <c r="J294" s="12"/>
      <c r="K294" s="12"/>
      <c r="L294" s="16" t="str">
        <f>IF(COUNTA($A294:$K294)=0,"",IF(AND(ISNUMBER(E294),ISNUMBER(F294),N(F294)&gt;=0,N(F294)&lt;=1000),E294+F294/24,"n/a"))</f>
        <v/>
      </c>
      <c r="M294" s="17" t="str">
        <f>IF(COUNTA($A294:$K294)=0,"",IF(OR(NOT(ISNUMBER(L294)),NOT(ISNUMBER(Dashboard!$B$3))),"Check times",IF(AND(H294&lt;&gt;"Done",ROUND((Dashboard!$B$3-L294)*1440,0)&gt;0),"Late","OK")))</f>
        <v/>
      </c>
      <c r="N294" s="17" t="str">
        <f>IF(COUNTA($A294:$K294)=0,"",IF(G294="","",IF(SUMPRODUCT(--($A$2:$A$300=G294))&lt;&gt;1,"Check ID",IF(OR(NOT(ISNUMBER(L294)),NOT(ISNUMBER(INDEX($L$2:$L$300,SUMPRODUCT(($A$2:$A$300=G294)*(ROW($A$2:$A$300)-1)))))),"Check times",IF(ROUND((INDEX($L$2:$L$300,SUMPRODUCT(($A$2:$A$300=G294)*(ROW($A$2:$A$300)-1)))-E294)*1440,0)&gt;0,"Conflict","OK")))))</f>
        <v/>
      </c>
      <c r="O294" s="17" t="str">
        <f>IF(COUNTA($A294:$K294)=0,"",IF(K294="","",IF(SUMPRODUCT(--(Gates!$A$2:$A$50=K294))=0,"Check ID","OK")))</f>
        <v/>
      </c>
      <c r="P294" s="17" t="str">
        <f>IF(COUNTA($A294:$K294)=0,"",IF($A294="","Check ID",IF(SUMPRODUCT(--($A$2:$A$300=$A294))&gt;1,"Duplicate ID",IF(OR(NOT(OR(H294="Not started",H294="In progress",H294="Done",H294="Blocked")),NOT(OR(I294="Y",I294="N")),NOT(OR(J294="Y",J294="N")),K294=""),"Check inputs","OK"))))</f>
        <v/>
      </c>
    </row>
    <row r="295" ht="30" customHeight="1" spans="1:16" x14ac:dyDescent="0.25">
      <c r="A295" s="12"/>
      <c r="B295" s="12"/>
      <c r="C295" s="13"/>
      <c r="D295" s="13"/>
      <c r="E295" s="14"/>
      <c r="F295" s="15"/>
      <c r="G295" s="12"/>
      <c r="H295" s="12"/>
      <c r="I295" s="12"/>
      <c r="J295" s="12"/>
      <c r="K295" s="12"/>
      <c r="L295" s="16" t="str">
        <f>IF(COUNTA($A295:$K295)=0,"",IF(AND(ISNUMBER(E295),ISNUMBER(F295),N(F295)&gt;=0,N(F295)&lt;=1000),E295+F295/24,"n/a"))</f>
        <v/>
      </c>
      <c r="M295" s="17" t="str">
        <f>IF(COUNTA($A295:$K295)=0,"",IF(OR(NOT(ISNUMBER(L295)),NOT(ISNUMBER(Dashboard!$B$3))),"Check times",IF(AND(H295&lt;&gt;"Done",ROUND((Dashboard!$B$3-L295)*1440,0)&gt;0),"Late","OK")))</f>
        <v/>
      </c>
      <c r="N295" s="17" t="str">
        <f>IF(COUNTA($A295:$K295)=0,"",IF(G295="","",IF(SUMPRODUCT(--($A$2:$A$300=G295))&lt;&gt;1,"Check ID",IF(OR(NOT(ISNUMBER(L295)),NOT(ISNUMBER(INDEX($L$2:$L$300,SUMPRODUCT(($A$2:$A$300=G295)*(ROW($A$2:$A$300)-1)))))),"Check times",IF(ROUND((INDEX($L$2:$L$300,SUMPRODUCT(($A$2:$A$300=G295)*(ROW($A$2:$A$300)-1)))-E295)*1440,0)&gt;0,"Conflict","OK")))))</f>
        <v/>
      </c>
      <c r="O295" s="17" t="str">
        <f>IF(COUNTA($A295:$K295)=0,"",IF(K295="","",IF(SUMPRODUCT(--(Gates!$A$2:$A$50=K295))=0,"Check ID","OK")))</f>
        <v/>
      </c>
      <c r="P295" s="17" t="str">
        <f>IF(COUNTA($A295:$K295)=0,"",IF($A295="","Check ID",IF(SUMPRODUCT(--($A$2:$A$300=$A295))&gt;1,"Duplicate ID",IF(OR(NOT(OR(H295="Not started",H295="In progress",H295="Done",H295="Blocked")),NOT(OR(I295="Y",I295="N")),NOT(OR(J295="Y",J295="N")),K295=""),"Check inputs","OK"))))</f>
        <v/>
      </c>
    </row>
    <row r="296" ht="30" customHeight="1" spans="1:16" x14ac:dyDescent="0.25">
      <c r="A296" s="12"/>
      <c r="B296" s="12"/>
      <c r="C296" s="13"/>
      <c r="D296" s="13"/>
      <c r="E296" s="14"/>
      <c r="F296" s="15"/>
      <c r="G296" s="12"/>
      <c r="H296" s="12"/>
      <c r="I296" s="12"/>
      <c r="J296" s="12"/>
      <c r="K296" s="12"/>
      <c r="L296" s="16" t="str">
        <f>IF(COUNTA($A296:$K296)=0,"",IF(AND(ISNUMBER(E296),ISNUMBER(F296),N(F296)&gt;=0,N(F296)&lt;=1000),E296+F296/24,"n/a"))</f>
        <v/>
      </c>
      <c r="M296" s="17" t="str">
        <f>IF(COUNTA($A296:$K296)=0,"",IF(OR(NOT(ISNUMBER(L296)),NOT(ISNUMBER(Dashboard!$B$3))),"Check times",IF(AND(H296&lt;&gt;"Done",ROUND((Dashboard!$B$3-L296)*1440,0)&gt;0),"Late","OK")))</f>
        <v/>
      </c>
      <c r="N296" s="17" t="str">
        <f>IF(COUNTA($A296:$K296)=0,"",IF(G296="","",IF(SUMPRODUCT(--($A$2:$A$300=G296))&lt;&gt;1,"Check ID",IF(OR(NOT(ISNUMBER(L296)),NOT(ISNUMBER(INDEX($L$2:$L$300,SUMPRODUCT(($A$2:$A$300=G296)*(ROW($A$2:$A$300)-1)))))),"Check times",IF(ROUND((INDEX($L$2:$L$300,SUMPRODUCT(($A$2:$A$300=G296)*(ROW($A$2:$A$300)-1)))-E296)*1440,0)&gt;0,"Conflict","OK")))))</f>
        <v/>
      </c>
      <c r="O296" s="17" t="str">
        <f>IF(COUNTA($A296:$K296)=0,"",IF(K296="","",IF(SUMPRODUCT(--(Gates!$A$2:$A$50=K296))=0,"Check ID","OK")))</f>
        <v/>
      </c>
      <c r="P296" s="17" t="str">
        <f>IF(COUNTA($A296:$K296)=0,"",IF($A296="","Check ID",IF(SUMPRODUCT(--($A$2:$A$300=$A296))&gt;1,"Duplicate ID",IF(OR(NOT(OR(H296="Not started",H296="In progress",H296="Done",H296="Blocked")),NOT(OR(I296="Y",I296="N")),NOT(OR(J296="Y",J296="N")),K296=""),"Check inputs","OK"))))</f>
        <v/>
      </c>
    </row>
    <row r="297" ht="30" customHeight="1" spans="1:16" x14ac:dyDescent="0.25">
      <c r="A297" s="12"/>
      <c r="B297" s="12"/>
      <c r="C297" s="13"/>
      <c r="D297" s="13"/>
      <c r="E297" s="14"/>
      <c r="F297" s="15"/>
      <c r="G297" s="12"/>
      <c r="H297" s="12"/>
      <c r="I297" s="12"/>
      <c r="J297" s="12"/>
      <c r="K297" s="12"/>
      <c r="L297" s="16" t="str">
        <f>IF(COUNTA($A297:$K297)=0,"",IF(AND(ISNUMBER(E297),ISNUMBER(F297),N(F297)&gt;=0,N(F297)&lt;=1000),E297+F297/24,"n/a"))</f>
        <v/>
      </c>
      <c r="M297" s="17" t="str">
        <f>IF(COUNTA($A297:$K297)=0,"",IF(OR(NOT(ISNUMBER(L297)),NOT(ISNUMBER(Dashboard!$B$3))),"Check times",IF(AND(H297&lt;&gt;"Done",ROUND((Dashboard!$B$3-L297)*1440,0)&gt;0),"Late","OK")))</f>
        <v/>
      </c>
      <c r="N297" s="17" t="str">
        <f>IF(COUNTA($A297:$K297)=0,"",IF(G297="","",IF(SUMPRODUCT(--($A$2:$A$300=G297))&lt;&gt;1,"Check ID",IF(OR(NOT(ISNUMBER(L297)),NOT(ISNUMBER(INDEX($L$2:$L$300,SUMPRODUCT(($A$2:$A$300=G297)*(ROW($A$2:$A$300)-1)))))),"Check times",IF(ROUND((INDEX($L$2:$L$300,SUMPRODUCT(($A$2:$A$300=G297)*(ROW($A$2:$A$300)-1)))-E297)*1440,0)&gt;0,"Conflict","OK")))))</f>
        <v/>
      </c>
      <c r="O297" s="17" t="str">
        <f>IF(COUNTA($A297:$K297)=0,"",IF(K297="","",IF(SUMPRODUCT(--(Gates!$A$2:$A$50=K297))=0,"Check ID","OK")))</f>
        <v/>
      </c>
      <c r="P297" s="17" t="str">
        <f>IF(COUNTA($A297:$K297)=0,"",IF($A297="","Check ID",IF(SUMPRODUCT(--($A$2:$A$300=$A297))&gt;1,"Duplicate ID",IF(OR(NOT(OR(H297="Not started",H297="In progress",H297="Done",H297="Blocked")),NOT(OR(I297="Y",I297="N")),NOT(OR(J297="Y",J297="N")),K297=""),"Check inputs","OK"))))</f>
        <v/>
      </c>
    </row>
    <row r="298" ht="30" customHeight="1" spans="1:16" x14ac:dyDescent="0.25">
      <c r="A298" s="12"/>
      <c r="B298" s="12"/>
      <c r="C298" s="13"/>
      <c r="D298" s="13"/>
      <c r="E298" s="14"/>
      <c r="F298" s="15"/>
      <c r="G298" s="12"/>
      <c r="H298" s="12"/>
      <c r="I298" s="12"/>
      <c r="J298" s="12"/>
      <c r="K298" s="12"/>
      <c r="L298" s="16" t="str">
        <f>IF(COUNTA($A298:$K298)=0,"",IF(AND(ISNUMBER(E298),ISNUMBER(F298),N(F298)&gt;=0,N(F298)&lt;=1000),E298+F298/24,"n/a"))</f>
        <v/>
      </c>
      <c r="M298" s="17" t="str">
        <f>IF(COUNTA($A298:$K298)=0,"",IF(OR(NOT(ISNUMBER(L298)),NOT(ISNUMBER(Dashboard!$B$3))),"Check times",IF(AND(H298&lt;&gt;"Done",ROUND((Dashboard!$B$3-L298)*1440,0)&gt;0),"Late","OK")))</f>
        <v/>
      </c>
      <c r="N298" s="17" t="str">
        <f>IF(COUNTA($A298:$K298)=0,"",IF(G298="","",IF(SUMPRODUCT(--($A$2:$A$300=G298))&lt;&gt;1,"Check ID",IF(OR(NOT(ISNUMBER(L298)),NOT(ISNUMBER(INDEX($L$2:$L$300,SUMPRODUCT(($A$2:$A$300=G298)*(ROW($A$2:$A$300)-1)))))),"Check times",IF(ROUND((INDEX($L$2:$L$300,SUMPRODUCT(($A$2:$A$300=G298)*(ROW($A$2:$A$300)-1)))-E298)*1440,0)&gt;0,"Conflict","OK")))))</f>
        <v/>
      </c>
      <c r="O298" s="17" t="str">
        <f>IF(COUNTA($A298:$K298)=0,"",IF(K298="","",IF(SUMPRODUCT(--(Gates!$A$2:$A$50=K298))=0,"Check ID","OK")))</f>
        <v/>
      </c>
      <c r="P298" s="17" t="str">
        <f>IF(COUNTA($A298:$K298)=0,"",IF($A298="","Check ID",IF(SUMPRODUCT(--($A$2:$A$300=$A298))&gt;1,"Duplicate ID",IF(OR(NOT(OR(H298="Not started",H298="In progress",H298="Done",H298="Blocked")),NOT(OR(I298="Y",I298="N")),NOT(OR(J298="Y",J298="N")),K298=""),"Check inputs","OK"))))</f>
        <v/>
      </c>
    </row>
    <row r="299" ht="30" customHeight="1" spans="1:16" x14ac:dyDescent="0.25">
      <c r="A299" s="12"/>
      <c r="B299" s="12"/>
      <c r="C299" s="13"/>
      <c r="D299" s="13"/>
      <c r="E299" s="14"/>
      <c r="F299" s="15"/>
      <c r="G299" s="12"/>
      <c r="H299" s="12"/>
      <c r="I299" s="12"/>
      <c r="J299" s="12"/>
      <c r="K299" s="12"/>
      <c r="L299" s="16" t="str">
        <f>IF(COUNTA($A299:$K299)=0,"",IF(AND(ISNUMBER(E299),ISNUMBER(F299),N(F299)&gt;=0,N(F299)&lt;=1000),E299+F299/24,"n/a"))</f>
        <v/>
      </c>
      <c r="M299" s="17" t="str">
        <f>IF(COUNTA($A299:$K299)=0,"",IF(OR(NOT(ISNUMBER(L299)),NOT(ISNUMBER(Dashboard!$B$3))),"Check times",IF(AND(H299&lt;&gt;"Done",ROUND((Dashboard!$B$3-L299)*1440,0)&gt;0),"Late","OK")))</f>
        <v/>
      </c>
      <c r="N299" s="17" t="str">
        <f>IF(COUNTA($A299:$K299)=0,"",IF(G299="","",IF(SUMPRODUCT(--($A$2:$A$300=G299))&lt;&gt;1,"Check ID",IF(OR(NOT(ISNUMBER(L299)),NOT(ISNUMBER(INDEX($L$2:$L$300,SUMPRODUCT(($A$2:$A$300=G299)*(ROW($A$2:$A$300)-1)))))),"Check times",IF(ROUND((INDEX($L$2:$L$300,SUMPRODUCT(($A$2:$A$300=G299)*(ROW($A$2:$A$300)-1)))-E299)*1440,0)&gt;0,"Conflict","OK")))))</f>
        <v/>
      </c>
      <c r="O299" s="17" t="str">
        <f>IF(COUNTA($A299:$K299)=0,"",IF(K299="","",IF(SUMPRODUCT(--(Gates!$A$2:$A$50=K299))=0,"Check ID","OK")))</f>
        <v/>
      </c>
      <c r="P299" s="17" t="str">
        <f>IF(COUNTA($A299:$K299)=0,"",IF($A299="","Check ID",IF(SUMPRODUCT(--($A$2:$A$300=$A299))&gt;1,"Duplicate ID",IF(OR(NOT(OR(H299="Not started",H299="In progress",H299="Done",H299="Blocked")),NOT(OR(I299="Y",I299="N")),NOT(OR(J299="Y",J299="N")),K299=""),"Check inputs","OK"))))</f>
        <v/>
      </c>
    </row>
    <row r="300" ht="30" customHeight="1" spans="1:16" x14ac:dyDescent="0.25">
      <c r="A300" s="12"/>
      <c r="B300" s="12"/>
      <c r="C300" s="13"/>
      <c r="D300" s="13"/>
      <c r="E300" s="14"/>
      <c r="F300" s="15"/>
      <c r="G300" s="12"/>
      <c r="H300" s="12"/>
      <c r="I300" s="12"/>
      <c r="J300" s="12"/>
      <c r="K300" s="12"/>
      <c r="L300" s="16" t="str">
        <f>IF(COUNTA($A300:$K300)=0,"",IF(AND(ISNUMBER(E300),ISNUMBER(F300),N(F300)&gt;=0,N(F300)&lt;=1000),E300+F300/24,"n/a"))</f>
        <v/>
      </c>
      <c r="M300" s="17" t="str">
        <f>IF(COUNTA($A300:$K300)=0,"",IF(OR(NOT(ISNUMBER(L300)),NOT(ISNUMBER(Dashboard!$B$3))),"Check times",IF(AND(H300&lt;&gt;"Done",ROUND((Dashboard!$B$3-L300)*1440,0)&gt;0),"Late","OK")))</f>
        <v/>
      </c>
      <c r="N300" s="17" t="str">
        <f>IF(COUNTA($A300:$K300)=0,"",IF(G300="","",IF(SUMPRODUCT(--($A$2:$A$300=G300))&lt;&gt;1,"Check ID",IF(OR(NOT(ISNUMBER(L300)),NOT(ISNUMBER(INDEX($L$2:$L$300,SUMPRODUCT(($A$2:$A$300=G300)*(ROW($A$2:$A$300)-1)))))),"Check times",IF(ROUND((INDEX($L$2:$L$300,SUMPRODUCT(($A$2:$A$300=G300)*(ROW($A$2:$A$300)-1)))-E300)*1440,0)&gt;0,"Conflict","OK")))))</f>
        <v/>
      </c>
      <c r="O300" s="17" t="str">
        <f>IF(COUNTA($A300:$K300)=0,"",IF(K300="","",IF(SUMPRODUCT(--(Gates!$A$2:$A$50=K300))=0,"Check ID","OK")))</f>
        <v/>
      </c>
      <c r="P300" s="17" t="str">
        <f>IF(COUNTA($A300:$K300)=0,"",IF($A300="","Check ID",IF(SUMPRODUCT(--($A$2:$A$300=$A300))&gt;1,"Duplicate ID",IF(OR(NOT(OR(H300="Not started",H300="In progress",H300="Done",H300="Blocked")),NOT(OR(I300="Y",I300="N")),NOT(OR(J300="Y",J300="N")),K300=""),"Check inputs","OK"))))</f>
        <v/>
      </c>
    </row>
  </sheetData>
  <conditionalFormatting sqref="H2:H300">
    <cfRule type="expression" dxfId="0" priority="1">
      <formula>$H2="Done"</formula>
    </cfRule>
    <cfRule type="expression" dxfId="1" priority="2">
      <formula>$H2="In progress"</formula>
    </cfRule>
    <cfRule type="expression" dxfId="2" priority="3">
      <formula>$H2="Blocked"</formula>
    </cfRule>
  </conditionalFormatting>
  <conditionalFormatting sqref="M2:M300">
    <cfRule type="expression" dxfId="3" priority="4">
      <formula>$M2="Late"</formula>
    </cfRule>
    <cfRule type="expression" dxfId="4" priority="5">
      <formula>$M2="Check times"</formula>
    </cfRule>
  </conditionalFormatting>
  <conditionalFormatting sqref="N2:N300">
    <cfRule type="expression" dxfId="5" priority="6">
      <formula>$N2="Conflict"</formula>
    </cfRule>
    <cfRule type="expression" dxfId="6" priority="7">
      <formula>$N2="Check ID"</formula>
    </cfRule>
    <cfRule type="expression" dxfId="7" priority="8">
      <formula>$N2="Check times"</formula>
    </cfRule>
  </conditionalFormatting>
  <conditionalFormatting sqref="O2:O300">
    <cfRule type="expression" dxfId="8" priority="9">
      <formula>$O2="Check ID"</formula>
    </cfRule>
  </conditionalFormatting>
  <conditionalFormatting sqref="P2:P300">
    <cfRule type="expression" dxfId="9" priority="30">
      <formula>$P2="Check ID"</formula>
    </cfRule>
    <cfRule type="expression" dxfId="10" priority="31">
      <formula>$P2="Duplicate ID"</formula>
    </cfRule>
    <cfRule type="expression" dxfId="11" priority="32">
      <formula>$P2="Check inputs"</formula>
    </cfRule>
  </conditionalFormatting>
  <dataValidations count="604">
    <dataValidation type="custom" allowBlank="1" showErrorMessage="1" errorTitle="Duplicate ID" error="Each Step ID must be unique." sqref="A10">
      <formula1>SUMPRODUCT(--($A$2:$A$300=A10))=1</formula1>
    </dataValidation>
    <dataValidation type="custom" allowBlank="1" showErrorMessage="1" errorTitle="Duplicate ID" error="Each Step ID must be unique." sqref="A100">
      <formula1>SUMPRODUCT(--($A$2:$A$300=A100))=1</formula1>
    </dataValidation>
    <dataValidation type="custom" allowBlank="1" showErrorMessage="1" errorTitle="Duplicate ID" error="Each Step ID must be unique." sqref="A101">
      <formula1>SUMPRODUCT(--($A$2:$A$300=A101))=1</formula1>
    </dataValidation>
    <dataValidation type="custom" allowBlank="1" showErrorMessage="1" errorTitle="Duplicate ID" error="Each Step ID must be unique." sqref="A102">
      <formula1>SUMPRODUCT(--($A$2:$A$300=A102))=1</formula1>
    </dataValidation>
    <dataValidation type="custom" allowBlank="1" showErrorMessage="1" errorTitle="Duplicate ID" error="Each Step ID must be unique." sqref="A103">
      <formula1>SUMPRODUCT(--($A$2:$A$300=A103))=1</formula1>
    </dataValidation>
    <dataValidation type="custom" allowBlank="1" showErrorMessage="1" errorTitle="Duplicate ID" error="Each Step ID must be unique." sqref="A104">
      <formula1>SUMPRODUCT(--($A$2:$A$300=A104))=1</formula1>
    </dataValidation>
    <dataValidation type="custom" allowBlank="1" showErrorMessage="1" errorTitle="Duplicate ID" error="Each Step ID must be unique." sqref="A105">
      <formula1>SUMPRODUCT(--($A$2:$A$300=A105))=1</formula1>
    </dataValidation>
    <dataValidation type="custom" allowBlank="1" showErrorMessage="1" errorTitle="Duplicate ID" error="Each Step ID must be unique." sqref="A106">
      <formula1>SUMPRODUCT(--($A$2:$A$300=A106))=1</formula1>
    </dataValidation>
    <dataValidation type="custom" allowBlank="1" showErrorMessage="1" errorTitle="Duplicate ID" error="Each Step ID must be unique." sqref="A107">
      <formula1>SUMPRODUCT(--($A$2:$A$300=A107))=1</formula1>
    </dataValidation>
    <dataValidation type="custom" allowBlank="1" showErrorMessage="1" errorTitle="Duplicate ID" error="Each Step ID must be unique." sqref="A108">
      <formula1>SUMPRODUCT(--($A$2:$A$300=A108))=1</formula1>
    </dataValidation>
    <dataValidation type="custom" allowBlank="1" showErrorMessage="1" errorTitle="Duplicate ID" error="Each Step ID must be unique." sqref="A109">
      <formula1>SUMPRODUCT(--($A$2:$A$300=A109))=1</formula1>
    </dataValidation>
    <dataValidation type="custom" allowBlank="1" showErrorMessage="1" errorTitle="Duplicate ID" error="Each Step ID must be unique." sqref="A11">
      <formula1>SUMPRODUCT(--($A$2:$A$300=A11))=1</formula1>
    </dataValidation>
    <dataValidation type="custom" allowBlank="1" showErrorMessage="1" errorTitle="Duplicate ID" error="Each Step ID must be unique." sqref="A110">
      <formula1>SUMPRODUCT(--($A$2:$A$300=A110))=1</formula1>
    </dataValidation>
    <dataValidation type="custom" allowBlank="1" showErrorMessage="1" errorTitle="Duplicate ID" error="Each Step ID must be unique." sqref="A111">
      <formula1>SUMPRODUCT(--($A$2:$A$300=A111))=1</formula1>
    </dataValidation>
    <dataValidation type="custom" allowBlank="1" showErrorMessage="1" errorTitle="Duplicate ID" error="Each Step ID must be unique." sqref="A112">
      <formula1>SUMPRODUCT(--($A$2:$A$300=A112))=1</formula1>
    </dataValidation>
    <dataValidation type="custom" allowBlank="1" showErrorMessage="1" errorTitle="Duplicate ID" error="Each Step ID must be unique." sqref="A113">
      <formula1>SUMPRODUCT(--($A$2:$A$300=A113))=1</formula1>
    </dataValidation>
    <dataValidation type="custom" allowBlank="1" showErrorMessage="1" errorTitle="Duplicate ID" error="Each Step ID must be unique." sqref="A114">
      <formula1>SUMPRODUCT(--($A$2:$A$300=A114))=1</formula1>
    </dataValidation>
    <dataValidation type="custom" allowBlank="1" showErrorMessage="1" errorTitle="Duplicate ID" error="Each Step ID must be unique." sqref="A115">
      <formula1>SUMPRODUCT(--($A$2:$A$300=A115))=1</formula1>
    </dataValidation>
    <dataValidation type="custom" allowBlank="1" showErrorMessage="1" errorTitle="Duplicate ID" error="Each Step ID must be unique." sqref="A116">
      <formula1>SUMPRODUCT(--($A$2:$A$300=A116))=1</formula1>
    </dataValidation>
    <dataValidation type="custom" allowBlank="1" showErrorMessage="1" errorTitle="Duplicate ID" error="Each Step ID must be unique." sqref="A117">
      <formula1>SUMPRODUCT(--($A$2:$A$300=A117))=1</formula1>
    </dataValidation>
    <dataValidation type="custom" allowBlank="1" showErrorMessage="1" errorTitle="Duplicate ID" error="Each Step ID must be unique." sqref="A118">
      <formula1>SUMPRODUCT(--($A$2:$A$300=A118))=1</formula1>
    </dataValidation>
    <dataValidation type="custom" allowBlank="1" showErrorMessage="1" errorTitle="Duplicate ID" error="Each Step ID must be unique." sqref="A119">
      <formula1>SUMPRODUCT(--($A$2:$A$300=A119))=1</formula1>
    </dataValidation>
    <dataValidation type="custom" allowBlank="1" showErrorMessage="1" errorTitle="Duplicate ID" error="Each Step ID must be unique." sqref="A12">
      <formula1>SUMPRODUCT(--($A$2:$A$300=A12))=1</formula1>
    </dataValidation>
    <dataValidation type="custom" allowBlank="1" showErrorMessage="1" errorTitle="Duplicate ID" error="Each Step ID must be unique." sqref="A120">
      <formula1>SUMPRODUCT(--($A$2:$A$300=A120))=1</formula1>
    </dataValidation>
    <dataValidation type="custom" allowBlank="1" showErrorMessage="1" errorTitle="Duplicate ID" error="Each Step ID must be unique." sqref="A121">
      <formula1>SUMPRODUCT(--($A$2:$A$300=A121))=1</formula1>
    </dataValidation>
    <dataValidation type="custom" allowBlank="1" showErrorMessage="1" errorTitle="Duplicate ID" error="Each Step ID must be unique." sqref="A122">
      <formula1>SUMPRODUCT(--($A$2:$A$300=A122))=1</formula1>
    </dataValidation>
    <dataValidation type="custom" allowBlank="1" showErrorMessage="1" errorTitle="Duplicate ID" error="Each Step ID must be unique." sqref="A123">
      <formula1>SUMPRODUCT(--($A$2:$A$300=A123))=1</formula1>
    </dataValidation>
    <dataValidation type="custom" allowBlank="1" showErrorMessage="1" errorTitle="Duplicate ID" error="Each Step ID must be unique." sqref="A124">
      <formula1>SUMPRODUCT(--($A$2:$A$300=A124))=1</formula1>
    </dataValidation>
    <dataValidation type="custom" allowBlank="1" showErrorMessage="1" errorTitle="Duplicate ID" error="Each Step ID must be unique." sqref="A125">
      <formula1>SUMPRODUCT(--($A$2:$A$300=A125))=1</formula1>
    </dataValidation>
    <dataValidation type="custom" allowBlank="1" showErrorMessage="1" errorTitle="Duplicate ID" error="Each Step ID must be unique." sqref="A126">
      <formula1>SUMPRODUCT(--($A$2:$A$300=A126))=1</formula1>
    </dataValidation>
    <dataValidation type="custom" allowBlank="1" showErrorMessage="1" errorTitle="Duplicate ID" error="Each Step ID must be unique." sqref="A127">
      <formula1>SUMPRODUCT(--($A$2:$A$300=A127))=1</formula1>
    </dataValidation>
    <dataValidation type="custom" allowBlank="1" showErrorMessage="1" errorTitle="Duplicate ID" error="Each Step ID must be unique." sqref="A128">
      <formula1>SUMPRODUCT(--($A$2:$A$300=A128))=1</formula1>
    </dataValidation>
    <dataValidation type="custom" allowBlank="1" showErrorMessage="1" errorTitle="Duplicate ID" error="Each Step ID must be unique." sqref="A129">
      <formula1>SUMPRODUCT(--($A$2:$A$300=A129))=1</formula1>
    </dataValidation>
    <dataValidation type="custom" allowBlank="1" showErrorMessage="1" errorTitle="Duplicate ID" error="Each Step ID must be unique." sqref="A13">
      <formula1>SUMPRODUCT(--($A$2:$A$300=A13))=1</formula1>
    </dataValidation>
    <dataValidation type="custom" allowBlank="1" showErrorMessage="1" errorTitle="Duplicate ID" error="Each Step ID must be unique." sqref="A130">
      <formula1>SUMPRODUCT(--($A$2:$A$300=A130))=1</formula1>
    </dataValidation>
    <dataValidation type="custom" allowBlank="1" showErrorMessage="1" errorTitle="Duplicate ID" error="Each Step ID must be unique." sqref="A131">
      <formula1>SUMPRODUCT(--($A$2:$A$300=A131))=1</formula1>
    </dataValidation>
    <dataValidation type="custom" allowBlank="1" showErrorMessage="1" errorTitle="Duplicate ID" error="Each Step ID must be unique." sqref="A132">
      <formula1>SUMPRODUCT(--($A$2:$A$300=A132))=1</formula1>
    </dataValidation>
    <dataValidation type="custom" allowBlank="1" showErrorMessage="1" errorTitle="Duplicate ID" error="Each Step ID must be unique." sqref="A133">
      <formula1>SUMPRODUCT(--($A$2:$A$300=A133))=1</formula1>
    </dataValidation>
    <dataValidation type="custom" allowBlank="1" showErrorMessage="1" errorTitle="Duplicate ID" error="Each Step ID must be unique." sqref="A134">
      <formula1>SUMPRODUCT(--($A$2:$A$300=A134))=1</formula1>
    </dataValidation>
    <dataValidation type="custom" allowBlank="1" showErrorMessage="1" errorTitle="Duplicate ID" error="Each Step ID must be unique." sqref="A135">
      <formula1>SUMPRODUCT(--($A$2:$A$300=A135))=1</formula1>
    </dataValidation>
    <dataValidation type="custom" allowBlank="1" showErrorMessage="1" errorTitle="Duplicate ID" error="Each Step ID must be unique." sqref="A136">
      <formula1>SUMPRODUCT(--($A$2:$A$300=A136))=1</formula1>
    </dataValidation>
    <dataValidation type="custom" allowBlank="1" showErrorMessage="1" errorTitle="Duplicate ID" error="Each Step ID must be unique." sqref="A137">
      <formula1>SUMPRODUCT(--($A$2:$A$300=A137))=1</formula1>
    </dataValidation>
    <dataValidation type="custom" allowBlank="1" showErrorMessage="1" errorTitle="Duplicate ID" error="Each Step ID must be unique." sqref="A138">
      <formula1>SUMPRODUCT(--($A$2:$A$300=A138))=1</formula1>
    </dataValidation>
    <dataValidation type="custom" allowBlank="1" showErrorMessage="1" errorTitle="Duplicate ID" error="Each Step ID must be unique." sqref="A139">
      <formula1>SUMPRODUCT(--($A$2:$A$300=A139))=1</formula1>
    </dataValidation>
    <dataValidation type="custom" allowBlank="1" showErrorMessage="1" errorTitle="Duplicate ID" error="Each Step ID must be unique." sqref="A14">
      <formula1>SUMPRODUCT(--($A$2:$A$300=A14))=1</formula1>
    </dataValidation>
    <dataValidation type="custom" allowBlank="1" showErrorMessage="1" errorTitle="Duplicate ID" error="Each Step ID must be unique." sqref="A140">
      <formula1>SUMPRODUCT(--($A$2:$A$300=A140))=1</formula1>
    </dataValidation>
    <dataValidation type="custom" allowBlank="1" showErrorMessage="1" errorTitle="Duplicate ID" error="Each Step ID must be unique." sqref="A141">
      <formula1>SUMPRODUCT(--($A$2:$A$300=A141))=1</formula1>
    </dataValidation>
    <dataValidation type="custom" allowBlank="1" showErrorMessage="1" errorTitle="Duplicate ID" error="Each Step ID must be unique." sqref="A142">
      <formula1>SUMPRODUCT(--($A$2:$A$300=A142))=1</formula1>
    </dataValidation>
    <dataValidation type="custom" allowBlank="1" showErrorMessage="1" errorTitle="Duplicate ID" error="Each Step ID must be unique." sqref="A143">
      <formula1>SUMPRODUCT(--($A$2:$A$300=A143))=1</formula1>
    </dataValidation>
    <dataValidation type="custom" allowBlank="1" showErrorMessage="1" errorTitle="Duplicate ID" error="Each Step ID must be unique." sqref="A144">
      <formula1>SUMPRODUCT(--($A$2:$A$300=A144))=1</formula1>
    </dataValidation>
    <dataValidation type="custom" allowBlank="1" showErrorMessage="1" errorTitle="Duplicate ID" error="Each Step ID must be unique." sqref="A145">
      <formula1>SUMPRODUCT(--($A$2:$A$300=A145))=1</formula1>
    </dataValidation>
    <dataValidation type="custom" allowBlank="1" showErrorMessage="1" errorTitle="Duplicate ID" error="Each Step ID must be unique." sqref="A146">
      <formula1>SUMPRODUCT(--($A$2:$A$300=A146))=1</formula1>
    </dataValidation>
    <dataValidation type="custom" allowBlank="1" showErrorMessage="1" errorTitle="Duplicate ID" error="Each Step ID must be unique." sqref="A147">
      <formula1>SUMPRODUCT(--($A$2:$A$300=A147))=1</formula1>
    </dataValidation>
    <dataValidation type="custom" allowBlank="1" showErrorMessage="1" errorTitle="Duplicate ID" error="Each Step ID must be unique." sqref="A148">
      <formula1>SUMPRODUCT(--($A$2:$A$300=A148))=1</formula1>
    </dataValidation>
    <dataValidation type="custom" allowBlank="1" showErrorMessage="1" errorTitle="Duplicate ID" error="Each Step ID must be unique." sqref="A149">
      <formula1>SUMPRODUCT(--($A$2:$A$300=A149))=1</formula1>
    </dataValidation>
    <dataValidation type="custom" allowBlank="1" showErrorMessage="1" errorTitle="Duplicate ID" error="Each Step ID must be unique." sqref="A15">
      <formula1>SUMPRODUCT(--($A$2:$A$300=A15))=1</formula1>
    </dataValidation>
    <dataValidation type="custom" allowBlank="1" showErrorMessage="1" errorTitle="Duplicate ID" error="Each Step ID must be unique." sqref="A150">
      <formula1>SUMPRODUCT(--($A$2:$A$300=A150))=1</formula1>
    </dataValidation>
    <dataValidation type="custom" allowBlank="1" showErrorMessage="1" errorTitle="Duplicate ID" error="Each Step ID must be unique." sqref="A151">
      <formula1>SUMPRODUCT(--($A$2:$A$300=A151))=1</formula1>
    </dataValidation>
    <dataValidation type="custom" allowBlank="1" showErrorMessage="1" errorTitle="Duplicate ID" error="Each Step ID must be unique." sqref="A152">
      <formula1>SUMPRODUCT(--($A$2:$A$300=A152))=1</formula1>
    </dataValidation>
    <dataValidation type="custom" allowBlank="1" showErrorMessage="1" errorTitle="Duplicate ID" error="Each Step ID must be unique." sqref="A153">
      <formula1>SUMPRODUCT(--($A$2:$A$300=A153))=1</formula1>
    </dataValidation>
    <dataValidation type="custom" allowBlank="1" showErrorMessage="1" errorTitle="Duplicate ID" error="Each Step ID must be unique." sqref="A154">
      <formula1>SUMPRODUCT(--($A$2:$A$300=A154))=1</formula1>
    </dataValidation>
    <dataValidation type="custom" allowBlank="1" showErrorMessage="1" errorTitle="Duplicate ID" error="Each Step ID must be unique." sqref="A155">
      <formula1>SUMPRODUCT(--($A$2:$A$300=A155))=1</formula1>
    </dataValidation>
    <dataValidation type="custom" allowBlank="1" showErrorMessage="1" errorTitle="Duplicate ID" error="Each Step ID must be unique." sqref="A156">
      <formula1>SUMPRODUCT(--($A$2:$A$300=A156))=1</formula1>
    </dataValidation>
    <dataValidation type="custom" allowBlank="1" showErrorMessage="1" errorTitle="Duplicate ID" error="Each Step ID must be unique." sqref="A157">
      <formula1>SUMPRODUCT(--($A$2:$A$300=A157))=1</formula1>
    </dataValidation>
    <dataValidation type="custom" allowBlank="1" showErrorMessage="1" errorTitle="Duplicate ID" error="Each Step ID must be unique." sqref="A158">
      <formula1>SUMPRODUCT(--($A$2:$A$300=A158))=1</formula1>
    </dataValidation>
    <dataValidation type="custom" allowBlank="1" showErrorMessage="1" errorTitle="Duplicate ID" error="Each Step ID must be unique." sqref="A159">
      <formula1>SUMPRODUCT(--($A$2:$A$300=A159))=1</formula1>
    </dataValidation>
    <dataValidation type="custom" allowBlank="1" showErrorMessage="1" errorTitle="Duplicate ID" error="Each Step ID must be unique." sqref="A16">
      <formula1>SUMPRODUCT(--($A$2:$A$300=A16))=1</formula1>
    </dataValidation>
    <dataValidation type="custom" allowBlank="1" showErrorMessage="1" errorTitle="Duplicate ID" error="Each Step ID must be unique." sqref="A160">
      <formula1>SUMPRODUCT(--($A$2:$A$300=A160))=1</formula1>
    </dataValidation>
    <dataValidation type="custom" allowBlank="1" showErrorMessage="1" errorTitle="Duplicate ID" error="Each Step ID must be unique." sqref="A161">
      <formula1>SUMPRODUCT(--($A$2:$A$300=A161))=1</formula1>
    </dataValidation>
    <dataValidation type="custom" allowBlank="1" showErrorMessage="1" errorTitle="Duplicate ID" error="Each Step ID must be unique." sqref="A162">
      <formula1>SUMPRODUCT(--($A$2:$A$300=A162))=1</formula1>
    </dataValidation>
    <dataValidation type="custom" allowBlank="1" showErrorMessage="1" errorTitle="Duplicate ID" error="Each Step ID must be unique." sqref="A163">
      <formula1>SUMPRODUCT(--($A$2:$A$300=A163))=1</formula1>
    </dataValidation>
    <dataValidation type="custom" allowBlank="1" showErrorMessage="1" errorTitle="Duplicate ID" error="Each Step ID must be unique." sqref="A164">
      <formula1>SUMPRODUCT(--($A$2:$A$300=A164))=1</formula1>
    </dataValidation>
    <dataValidation type="custom" allowBlank="1" showErrorMessage="1" errorTitle="Duplicate ID" error="Each Step ID must be unique." sqref="A165">
      <formula1>SUMPRODUCT(--($A$2:$A$300=A165))=1</formula1>
    </dataValidation>
    <dataValidation type="custom" allowBlank="1" showErrorMessage="1" errorTitle="Duplicate ID" error="Each Step ID must be unique." sqref="A166">
      <formula1>SUMPRODUCT(--($A$2:$A$300=A166))=1</formula1>
    </dataValidation>
    <dataValidation type="custom" allowBlank="1" showErrorMessage="1" errorTitle="Duplicate ID" error="Each Step ID must be unique." sqref="A167">
      <formula1>SUMPRODUCT(--($A$2:$A$300=A167))=1</formula1>
    </dataValidation>
    <dataValidation type="custom" allowBlank="1" showErrorMessage="1" errorTitle="Duplicate ID" error="Each Step ID must be unique." sqref="A168">
      <formula1>SUMPRODUCT(--($A$2:$A$300=A168))=1</formula1>
    </dataValidation>
    <dataValidation type="custom" allowBlank="1" showErrorMessage="1" errorTitle="Duplicate ID" error="Each Step ID must be unique." sqref="A169">
      <formula1>SUMPRODUCT(--($A$2:$A$300=A169))=1</formula1>
    </dataValidation>
    <dataValidation type="custom" allowBlank="1" showErrorMessage="1" errorTitle="Duplicate ID" error="Each Step ID must be unique." sqref="A17">
      <formula1>SUMPRODUCT(--($A$2:$A$300=A17))=1</formula1>
    </dataValidation>
    <dataValidation type="custom" allowBlank="1" showErrorMessage="1" errorTitle="Duplicate ID" error="Each Step ID must be unique." sqref="A170">
      <formula1>SUMPRODUCT(--($A$2:$A$300=A170))=1</formula1>
    </dataValidation>
    <dataValidation type="custom" allowBlank="1" showErrorMessage="1" errorTitle="Duplicate ID" error="Each Step ID must be unique." sqref="A171">
      <formula1>SUMPRODUCT(--($A$2:$A$300=A171))=1</formula1>
    </dataValidation>
    <dataValidation type="custom" allowBlank="1" showErrorMessage="1" errorTitle="Duplicate ID" error="Each Step ID must be unique." sqref="A172">
      <formula1>SUMPRODUCT(--($A$2:$A$300=A172))=1</formula1>
    </dataValidation>
    <dataValidation type="custom" allowBlank="1" showErrorMessage="1" errorTitle="Duplicate ID" error="Each Step ID must be unique." sqref="A173">
      <formula1>SUMPRODUCT(--($A$2:$A$300=A173))=1</formula1>
    </dataValidation>
    <dataValidation type="custom" allowBlank="1" showErrorMessage="1" errorTitle="Duplicate ID" error="Each Step ID must be unique." sqref="A174">
      <formula1>SUMPRODUCT(--($A$2:$A$300=A174))=1</formula1>
    </dataValidation>
    <dataValidation type="custom" allowBlank="1" showErrorMessage="1" errorTitle="Duplicate ID" error="Each Step ID must be unique." sqref="A175">
      <formula1>SUMPRODUCT(--($A$2:$A$300=A175))=1</formula1>
    </dataValidation>
    <dataValidation type="custom" allowBlank="1" showErrorMessage="1" errorTitle="Duplicate ID" error="Each Step ID must be unique." sqref="A176">
      <formula1>SUMPRODUCT(--($A$2:$A$300=A176))=1</formula1>
    </dataValidation>
    <dataValidation type="custom" allowBlank="1" showErrorMessage="1" errorTitle="Duplicate ID" error="Each Step ID must be unique." sqref="A177">
      <formula1>SUMPRODUCT(--($A$2:$A$300=A177))=1</formula1>
    </dataValidation>
    <dataValidation type="custom" allowBlank="1" showErrorMessage="1" errorTitle="Duplicate ID" error="Each Step ID must be unique." sqref="A178">
      <formula1>SUMPRODUCT(--($A$2:$A$300=A178))=1</formula1>
    </dataValidation>
    <dataValidation type="custom" allowBlank="1" showErrorMessage="1" errorTitle="Duplicate ID" error="Each Step ID must be unique." sqref="A179">
      <formula1>SUMPRODUCT(--($A$2:$A$300=A179))=1</formula1>
    </dataValidation>
    <dataValidation type="custom" allowBlank="1" showErrorMessage="1" errorTitle="Duplicate ID" error="Each Step ID must be unique." sqref="A18">
      <formula1>SUMPRODUCT(--($A$2:$A$300=A18))=1</formula1>
    </dataValidation>
    <dataValidation type="custom" allowBlank="1" showErrorMessage="1" errorTitle="Duplicate ID" error="Each Step ID must be unique." sqref="A180">
      <formula1>SUMPRODUCT(--($A$2:$A$300=A180))=1</formula1>
    </dataValidation>
    <dataValidation type="custom" allowBlank="1" showErrorMessage="1" errorTitle="Duplicate ID" error="Each Step ID must be unique." sqref="A181">
      <formula1>SUMPRODUCT(--($A$2:$A$300=A181))=1</formula1>
    </dataValidation>
    <dataValidation type="custom" allowBlank="1" showErrorMessage="1" errorTitle="Duplicate ID" error="Each Step ID must be unique." sqref="A182">
      <formula1>SUMPRODUCT(--($A$2:$A$300=A182))=1</formula1>
    </dataValidation>
    <dataValidation type="custom" allowBlank="1" showErrorMessage="1" errorTitle="Duplicate ID" error="Each Step ID must be unique." sqref="A183">
      <formula1>SUMPRODUCT(--($A$2:$A$300=A183))=1</formula1>
    </dataValidation>
    <dataValidation type="custom" allowBlank="1" showErrorMessage="1" errorTitle="Duplicate ID" error="Each Step ID must be unique." sqref="A184">
      <formula1>SUMPRODUCT(--($A$2:$A$300=A184))=1</formula1>
    </dataValidation>
    <dataValidation type="custom" allowBlank="1" showErrorMessage="1" errorTitle="Duplicate ID" error="Each Step ID must be unique." sqref="A185">
      <formula1>SUMPRODUCT(--($A$2:$A$300=A185))=1</formula1>
    </dataValidation>
    <dataValidation type="custom" allowBlank="1" showErrorMessage="1" errorTitle="Duplicate ID" error="Each Step ID must be unique." sqref="A186">
      <formula1>SUMPRODUCT(--($A$2:$A$300=A186))=1</formula1>
    </dataValidation>
    <dataValidation type="custom" allowBlank="1" showErrorMessage="1" errorTitle="Duplicate ID" error="Each Step ID must be unique." sqref="A187">
      <formula1>SUMPRODUCT(--($A$2:$A$300=A187))=1</formula1>
    </dataValidation>
    <dataValidation type="custom" allowBlank="1" showErrorMessage="1" errorTitle="Duplicate ID" error="Each Step ID must be unique." sqref="A188">
      <formula1>SUMPRODUCT(--($A$2:$A$300=A188))=1</formula1>
    </dataValidation>
    <dataValidation type="custom" allowBlank="1" showErrorMessage="1" errorTitle="Duplicate ID" error="Each Step ID must be unique." sqref="A189">
      <formula1>SUMPRODUCT(--($A$2:$A$300=A189))=1</formula1>
    </dataValidation>
    <dataValidation type="custom" allowBlank="1" showErrorMessage="1" errorTitle="Duplicate ID" error="Each Step ID must be unique." sqref="A19">
      <formula1>SUMPRODUCT(--($A$2:$A$300=A19))=1</formula1>
    </dataValidation>
    <dataValidation type="custom" allowBlank="1" showErrorMessage="1" errorTitle="Duplicate ID" error="Each Step ID must be unique." sqref="A190">
      <formula1>SUMPRODUCT(--($A$2:$A$300=A190))=1</formula1>
    </dataValidation>
    <dataValidation type="custom" allowBlank="1" showErrorMessage="1" errorTitle="Duplicate ID" error="Each Step ID must be unique." sqref="A191">
      <formula1>SUMPRODUCT(--($A$2:$A$300=A191))=1</formula1>
    </dataValidation>
    <dataValidation type="custom" allowBlank="1" showErrorMessage="1" errorTitle="Duplicate ID" error="Each Step ID must be unique." sqref="A192">
      <formula1>SUMPRODUCT(--($A$2:$A$300=A192))=1</formula1>
    </dataValidation>
    <dataValidation type="custom" allowBlank="1" showErrorMessage="1" errorTitle="Duplicate ID" error="Each Step ID must be unique." sqref="A193">
      <formula1>SUMPRODUCT(--($A$2:$A$300=A193))=1</formula1>
    </dataValidation>
    <dataValidation type="custom" allowBlank="1" showErrorMessage="1" errorTitle="Duplicate ID" error="Each Step ID must be unique." sqref="A194">
      <formula1>SUMPRODUCT(--($A$2:$A$300=A194))=1</formula1>
    </dataValidation>
    <dataValidation type="custom" allowBlank="1" showErrorMessage="1" errorTitle="Duplicate ID" error="Each Step ID must be unique." sqref="A195">
      <formula1>SUMPRODUCT(--($A$2:$A$300=A195))=1</formula1>
    </dataValidation>
    <dataValidation type="custom" allowBlank="1" showErrorMessage="1" errorTitle="Duplicate ID" error="Each Step ID must be unique." sqref="A196">
      <formula1>SUMPRODUCT(--($A$2:$A$300=A196))=1</formula1>
    </dataValidation>
    <dataValidation type="custom" allowBlank="1" showErrorMessage="1" errorTitle="Duplicate ID" error="Each Step ID must be unique." sqref="A197">
      <formula1>SUMPRODUCT(--($A$2:$A$300=A197))=1</formula1>
    </dataValidation>
    <dataValidation type="custom" allowBlank="1" showErrorMessage="1" errorTitle="Duplicate ID" error="Each Step ID must be unique." sqref="A198">
      <formula1>SUMPRODUCT(--($A$2:$A$300=A198))=1</formula1>
    </dataValidation>
    <dataValidation type="custom" allowBlank="1" showErrorMessage="1" errorTitle="Duplicate ID" error="Each Step ID must be unique." sqref="A199">
      <formula1>SUMPRODUCT(--($A$2:$A$300=A199))=1</formula1>
    </dataValidation>
    <dataValidation type="custom" allowBlank="1" showErrorMessage="1" errorTitle="Duplicate ID" error="Each Step ID must be unique." sqref="A2">
      <formula1>SUMPRODUCT(--($A$2:$A$300=A2))=1</formula1>
    </dataValidation>
    <dataValidation type="custom" allowBlank="1" showErrorMessage="1" errorTitle="Duplicate ID" error="Each Step ID must be unique." sqref="A20">
      <formula1>SUMPRODUCT(--($A$2:$A$300=A20))=1</formula1>
    </dataValidation>
    <dataValidation type="custom" allowBlank="1" showErrorMessage="1" errorTitle="Duplicate ID" error="Each Step ID must be unique." sqref="A200">
      <formula1>SUMPRODUCT(--($A$2:$A$300=A200))=1</formula1>
    </dataValidation>
    <dataValidation type="custom" allowBlank="1" showErrorMessage="1" errorTitle="Duplicate ID" error="Each Step ID must be unique." sqref="A201">
      <formula1>SUMPRODUCT(--($A$2:$A$300=A201))=1</formula1>
    </dataValidation>
    <dataValidation type="custom" allowBlank="1" showErrorMessage="1" errorTitle="Duplicate ID" error="Each Step ID must be unique." sqref="A202">
      <formula1>SUMPRODUCT(--($A$2:$A$300=A202))=1</formula1>
    </dataValidation>
    <dataValidation type="custom" allowBlank="1" showErrorMessage="1" errorTitle="Duplicate ID" error="Each Step ID must be unique." sqref="A203">
      <formula1>SUMPRODUCT(--($A$2:$A$300=A203))=1</formula1>
    </dataValidation>
    <dataValidation type="custom" allowBlank="1" showErrorMessage="1" errorTitle="Duplicate ID" error="Each Step ID must be unique." sqref="A204">
      <formula1>SUMPRODUCT(--($A$2:$A$300=A204))=1</formula1>
    </dataValidation>
    <dataValidation type="custom" allowBlank="1" showErrorMessage="1" errorTitle="Duplicate ID" error="Each Step ID must be unique." sqref="A205">
      <formula1>SUMPRODUCT(--($A$2:$A$300=A205))=1</formula1>
    </dataValidation>
    <dataValidation type="custom" allowBlank="1" showErrorMessage="1" errorTitle="Duplicate ID" error="Each Step ID must be unique." sqref="A206">
      <formula1>SUMPRODUCT(--($A$2:$A$300=A206))=1</formula1>
    </dataValidation>
    <dataValidation type="custom" allowBlank="1" showErrorMessage="1" errorTitle="Duplicate ID" error="Each Step ID must be unique." sqref="A207">
      <formula1>SUMPRODUCT(--($A$2:$A$300=A207))=1</formula1>
    </dataValidation>
    <dataValidation type="custom" allowBlank="1" showErrorMessage="1" errorTitle="Duplicate ID" error="Each Step ID must be unique." sqref="A208">
      <formula1>SUMPRODUCT(--($A$2:$A$300=A208))=1</formula1>
    </dataValidation>
    <dataValidation type="custom" allowBlank="1" showErrorMessage="1" errorTitle="Duplicate ID" error="Each Step ID must be unique." sqref="A209">
      <formula1>SUMPRODUCT(--($A$2:$A$300=A209))=1</formula1>
    </dataValidation>
    <dataValidation type="custom" allowBlank="1" showErrorMessage="1" errorTitle="Duplicate ID" error="Each Step ID must be unique." sqref="A21">
      <formula1>SUMPRODUCT(--($A$2:$A$300=A21))=1</formula1>
    </dataValidation>
    <dataValidation type="custom" allowBlank="1" showErrorMessage="1" errorTitle="Duplicate ID" error="Each Step ID must be unique." sqref="A210">
      <formula1>SUMPRODUCT(--($A$2:$A$300=A210))=1</formula1>
    </dataValidation>
    <dataValidation type="custom" allowBlank="1" showErrorMessage="1" errorTitle="Duplicate ID" error="Each Step ID must be unique." sqref="A211">
      <formula1>SUMPRODUCT(--($A$2:$A$300=A211))=1</formula1>
    </dataValidation>
    <dataValidation type="custom" allowBlank="1" showErrorMessage="1" errorTitle="Duplicate ID" error="Each Step ID must be unique." sqref="A212">
      <formula1>SUMPRODUCT(--($A$2:$A$300=A212))=1</formula1>
    </dataValidation>
    <dataValidation type="custom" allowBlank="1" showErrorMessage="1" errorTitle="Duplicate ID" error="Each Step ID must be unique." sqref="A213">
      <formula1>SUMPRODUCT(--($A$2:$A$300=A213))=1</formula1>
    </dataValidation>
    <dataValidation type="custom" allowBlank="1" showErrorMessage="1" errorTitle="Duplicate ID" error="Each Step ID must be unique." sqref="A214">
      <formula1>SUMPRODUCT(--($A$2:$A$300=A214))=1</formula1>
    </dataValidation>
    <dataValidation type="custom" allowBlank="1" showErrorMessage="1" errorTitle="Duplicate ID" error="Each Step ID must be unique." sqref="A215">
      <formula1>SUMPRODUCT(--($A$2:$A$300=A215))=1</formula1>
    </dataValidation>
    <dataValidation type="custom" allowBlank="1" showErrorMessage="1" errorTitle="Duplicate ID" error="Each Step ID must be unique." sqref="A216">
      <formula1>SUMPRODUCT(--($A$2:$A$300=A216))=1</formula1>
    </dataValidation>
    <dataValidation type="custom" allowBlank="1" showErrorMessage="1" errorTitle="Duplicate ID" error="Each Step ID must be unique." sqref="A217">
      <formula1>SUMPRODUCT(--($A$2:$A$300=A217))=1</formula1>
    </dataValidation>
    <dataValidation type="custom" allowBlank="1" showErrorMessage="1" errorTitle="Duplicate ID" error="Each Step ID must be unique." sqref="A218">
      <formula1>SUMPRODUCT(--($A$2:$A$300=A218))=1</formula1>
    </dataValidation>
    <dataValidation type="custom" allowBlank="1" showErrorMessage="1" errorTitle="Duplicate ID" error="Each Step ID must be unique." sqref="A219">
      <formula1>SUMPRODUCT(--($A$2:$A$300=A219))=1</formula1>
    </dataValidation>
    <dataValidation type="custom" allowBlank="1" showErrorMessage="1" errorTitle="Duplicate ID" error="Each Step ID must be unique." sqref="A22">
      <formula1>SUMPRODUCT(--($A$2:$A$300=A22))=1</formula1>
    </dataValidation>
    <dataValidation type="custom" allowBlank="1" showErrorMessage="1" errorTitle="Duplicate ID" error="Each Step ID must be unique." sqref="A220">
      <formula1>SUMPRODUCT(--($A$2:$A$300=A220))=1</formula1>
    </dataValidation>
    <dataValidation type="custom" allowBlank="1" showErrorMessage="1" errorTitle="Duplicate ID" error="Each Step ID must be unique." sqref="A221">
      <formula1>SUMPRODUCT(--($A$2:$A$300=A221))=1</formula1>
    </dataValidation>
    <dataValidation type="custom" allowBlank="1" showErrorMessage="1" errorTitle="Duplicate ID" error="Each Step ID must be unique." sqref="A222">
      <formula1>SUMPRODUCT(--($A$2:$A$300=A222))=1</formula1>
    </dataValidation>
    <dataValidation type="custom" allowBlank="1" showErrorMessage="1" errorTitle="Duplicate ID" error="Each Step ID must be unique." sqref="A223">
      <formula1>SUMPRODUCT(--($A$2:$A$300=A223))=1</formula1>
    </dataValidation>
    <dataValidation type="custom" allowBlank="1" showErrorMessage="1" errorTitle="Duplicate ID" error="Each Step ID must be unique." sqref="A224">
      <formula1>SUMPRODUCT(--($A$2:$A$300=A224))=1</formula1>
    </dataValidation>
    <dataValidation type="custom" allowBlank="1" showErrorMessage="1" errorTitle="Duplicate ID" error="Each Step ID must be unique." sqref="A225">
      <formula1>SUMPRODUCT(--($A$2:$A$300=A225))=1</formula1>
    </dataValidation>
    <dataValidation type="custom" allowBlank="1" showErrorMessage="1" errorTitle="Duplicate ID" error="Each Step ID must be unique." sqref="A226">
      <formula1>SUMPRODUCT(--($A$2:$A$300=A226))=1</formula1>
    </dataValidation>
    <dataValidation type="custom" allowBlank="1" showErrorMessage="1" errorTitle="Duplicate ID" error="Each Step ID must be unique." sqref="A227">
      <formula1>SUMPRODUCT(--($A$2:$A$300=A227))=1</formula1>
    </dataValidation>
    <dataValidation type="custom" allowBlank="1" showErrorMessage="1" errorTitle="Duplicate ID" error="Each Step ID must be unique." sqref="A228">
      <formula1>SUMPRODUCT(--($A$2:$A$300=A228))=1</formula1>
    </dataValidation>
    <dataValidation type="custom" allowBlank="1" showErrorMessage="1" errorTitle="Duplicate ID" error="Each Step ID must be unique." sqref="A229">
      <formula1>SUMPRODUCT(--($A$2:$A$300=A229))=1</formula1>
    </dataValidation>
    <dataValidation type="custom" allowBlank="1" showErrorMessage="1" errorTitle="Duplicate ID" error="Each Step ID must be unique." sqref="A23">
      <formula1>SUMPRODUCT(--($A$2:$A$300=A23))=1</formula1>
    </dataValidation>
    <dataValidation type="custom" allowBlank="1" showErrorMessage="1" errorTitle="Duplicate ID" error="Each Step ID must be unique." sqref="A230">
      <formula1>SUMPRODUCT(--($A$2:$A$300=A230))=1</formula1>
    </dataValidation>
    <dataValidation type="custom" allowBlank="1" showErrorMessage="1" errorTitle="Duplicate ID" error="Each Step ID must be unique." sqref="A231">
      <formula1>SUMPRODUCT(--($A$2:$A$300=A231))=1</formula1>
    </dataValidation>
    <dataValidation type="custom" allowBlank="1" showErrorMessage="1" errorTitle="Duplicate ID" error="Each Step ID must be unique." sqref="A232">
      <formula1>SUMPRODUCT(--($A$2:$A$300=A232))=1</formula1>
    </dataValidation>
    <dataValidation type="custom" allowBlank="1" showErrorMessage="1" errorTitle="Duplicate ID" error="Each Step ID must be unique." sqref="A233">
      <formula1>SUMPRODUCT(--($A$2:$A$300=A233))=1</formula1>
    </dataValidation>
    <dataValidation type="custom" allowBlank="1" showErrorMessage="1" errorTitle="Duplicate ID" error="Each Step ID must be unique." sqref="A234">
      <formula1>SUMPRODUCT(--($A$2:$A$300=A234))=1</formula1>
    </dataValidation>
    <dataValidation type="custom" allowBlank="1" showErrorMessage="1" errorTitle="Duplicate ID" error="Each Step ID must be unique." sqref="A235">
      <formula1>SUMPRODUCT(--($A$2:$A$300=A235))=1</formula1>
    </dataValidation>
    <dataValidation type="custom" allowBlank="1" showErrorMessage="1" errorTitle="Duplicate ID" error="Each Step ID must be unique." sqref="A236">
      <formula1>SUMPRODUCT(--($A$2:$A$300=A236))=1</formula1>
    </dataValidation>
    <dataValidation type="custom" allowBlank="1" showErrorMessage="1" errorTitle="Duplicate ID" error="Each Step ID must be unique." sqref="A237">
      <formula1>SUMPRODUCT(--($A$2:$A$300=A237))=1</formula1>
    </dataValidation>
    <dataValidation type="custom" allowBlank="1" showErrorMessage="1" errorTitle="Duplicate ID" error="Each Step ID must be unique." sqref="A238">
      <formula1>SUMPRODUCT(--($A$2:$A$300=A238))=1</formula1>
    </dataValidation>
    <dataValidation type="custom" allowBlank="1" showErrorMessage="1" errorTitle="Duplicate ID" error="Each Step ID must be unique." sqref="A239">
      <formula1>SUMPRODUCT(--($A$2:$A$300=A239))=1</formula1>
    </dataValidation>
    <dataValidation type="custom" allowBlank="1" showErrorMessage="1" errorTitle="Duplicate ID" error="Each Step ID must be unique." sqref="A24">
      <formula1>SUMPRODUCT(--($A$2:$A$300=A24))=1</formula1>
    </dataValidation>
    <dataValidation type="custom" allowBlank="1" showErrorMessage="1" errorTitle="Duplicate ID" error="Each Step ID must be unique." sqref="A240">
      <formula1>SUMPRODUCT(--($A$2:$A$300=A240))=1</formula1>
    </dataValidation>
    <dataValidation type="custom" allowBlank="1" showErrorMessage="1" errorTitle="Duplicate ID" error="Each Step ID must be unique." sqref="A241">
      <formula1>SUMPRODUCT(--($A$2:$A$300=A241))=1</formula1>
    </dataValidation>
    <dataValidation type="custom" allowBlank="1" showErrorMessage="1" errorTitle="Duplicate ID" error="Each Step ID must be unique." sqref="A242">
      <formula1>SUMPRODUCT(--($A$2:$A$300=A242))=1</formula1>
    </dataValidation>
    <dataValidation type="custom" allowBlank="1" showErrorMessage="1" errorTitle="Duplicate ID" error="Each Step ID must be unique." sqref="A243">
      <formula1>SUMPRODUCT(--($A$2:$A$300=A243))=1</formula1>
    </dataValidation>
    <dataValidation type="custom" allowBlank="1" showErrorMessage="1" errorTitle="Duplicate ID" error="Each Step ID must be unique." sqref="A244">
      <formula1>SUMPRODUCT(--($A$2:$A$300=A244))=1</formula1>
    </dataValidation>
    <dataValidation type="custom" allowBlank="1" showErrorMessage="1" errorTitle="Duplicate ID" error="Each Step ID must be unique." sqref="A245">
      <formula1>SUMPRODUCT(--($A$2:$A$300=A245))=1</formula1>
    </dataValidation>
    <dataValidation type="custom" allowBlank="1" showErrorMessage="1" errorTitle="Duplicate ID" error="Each Step ID must be unique." sqref="A246">
      <formula1>SUMPRODUCT(--($A$2:$A$300=A246))=1</formula1>
    </dataValidation>
    <dataValidation type="custom" allowBlank="1" showErrorMessage="1" errorTitle="Duplicate ID" error="Each Step ID must be unique." sqref="A247">
      <formula1>SUMPRODUCT(--($A$2:$A$300=A247))=1</formula1>
    </dataValidation>
    <dataValidation type="custom" allowBlank="1" showErrorMessage="1" errorTitle="Duplicate ID" error="Each Step ID must be unique." sqref="A248">
      <formula1>SUMPRODUCT(--($A$2:$A$300=A248))=1</formula1>
    </dataValidation>
    <dataValidation type="custom" allowBlank="1" showErrorMessage="1" errorTitle="Duplicate ID" error="Each Step ID must be unique." sqref="A249">
      <formula1>SUMPRODUCT(--($A$2:$A$300=A249))=1</formula1>
    </dataValidation>
    <dataValidation type="custom" allowBlank="1" showErrorMessage="1" errorTitle="Duplicate ID" error="Each Step ID must be unique." sqref="A25">
      <formula1>SUMPRODUCT(--($A$2:$A$300=A25))=1</formula1>
    </dataValidation>
    <dataValidation type="custom" allowBlank="1" showErrorMessage="1" errorTitle="Duplicate ID" error="Each Step ID must be unique." sqref="A250">
      <formula1>SUMPRODUCT(--($A$2:$A$300=A250))=1</formula1>
    </dataValidation>
    <dataValidation type="custom" allowBlank="1" showErrorMessage="1" errorTitle="Duplicate ID" error="Each Step ID must be unique." sqref="A251">
      <formula1>SUMPRODUCT(--($A$2:$A$300=A251))=1</formula1>
    </dataValidation>
    <dataValidation type="custom" allowBlank="1" showErrorMessage="1" errorTitle="Duplicate ID" error="Each Step ID must be unique." sqref="A252">
      <formula1>SUMPRODUCT(--($A$2:$A$300=A252))=1</formula1>
    </dataValidation>
    <dataValidation type="custom" allowBlank="1" showErrorMessage="1" errorTitle="Duplicate ID" error="Each Step ID must be unique." sqref="A253">
      <formula1>SUMPRODUCT(--($A$2:$A$300=A253))=1</formula1>
    </dataValidation>
    <dataValidation type="custom" allowBlank="1" showErrorMessage="1" errorTitle="Duplicate ID" error="Each Step ID must be unique." sqref="A254">
      <formula1>SUMPRODUCT(--($A$2:$A$300=A254))=1</formula1>
    </dataValidation>
    <dataValidation type="custom" allowBlank="1" showErrorMessage="1" errorTitle="Duplicate ID" error="Each Step ID must be unique." sqref="A255">
      <formula1>SUMPRODUCT(--($A$2:$A$300=A255))=1</formula1>
    </dataValidation>
    <dataValidation type="custom" allowBlank="1" showErrorMessage="1" errorTitle="Duplicate ID" error="Each Step ID must be unique." sqref="A256">
      <formula1>SUMPRODUCT(--($A$2:$A$300=A256))=1</formula1>
    </dataValidation>
    <dataValidation type="custom" allowBlank="1" showErrorMessage="1" errorTitle="Duplicate ID" error="Each Step ID must be unique." sqref="A257">
      <formula1>SUMPRODUCT(--($A$2:$A$300=A257))=1</formula1>
    </dataValidation>
    <dataValidation type="custom" allowBlank="1" showErrorMessage="1" errorTitle="Duplicate ID" error="Each Step ID must be unique." sqref="A258">
      <formula1>SUMPRODUCT(--($A$2:$A$300=A258))=1</formula1>
    </dataValidation>
    <dataValidation type="custom" allowBlank="1" showErrorMessage="1" errorTitle="Duplicate ID" error="Each Step ID must be unique." sqref="A259">
      <formula1>SUMPRODUCT(--($A$2:$A$300=A259))=1</formula1>
    </dataValidation>
    <dataValidation type="custom" allowBlank="1" showErrorMessage="1" errorTitle="Duplicate ID" error="Each Step ID must be unique." sqref="A26">
      <formula1>SUMPRODUCT(--($A$2:$A$300=A26))=1</formula1>
    </dataValidation>
    <dataValidation type="custom" allowBlank="1" showErrorMessage="1" errorTitle="Duplicate ID" error="Each Step ID must be unique." sqref="A260">
      <formula1>SUMPRODUCT(--($A$2:$A$300=A260))=1</formula1>
    </dataValidation>
    <dataValidation type="custom" allowBlank="1" showErrorMessage="1" errorTitle="Duplicate ID" error="Each Step ID must be unique." sqref="A261">
      <formula1>SUMPRODUCT(--($A$2:$A$300=A261))=1</formula1>
    </dataValidation>
    <dataValidation type="custom" allowBlank="1" showErrorMessage="1" errorTitle="Duplicate ID" error="Each Step ID must be unique." sqref="A262">
      <formula1>SUMPRODUCT(--($A$2:$A$300=A262))=1</formula1>
    </dataValidation>
    <dataValidation type="custom" allowBlank="1" showErrorMessage="1" errorTitle="Duplicate ID" error="Each Step ID must be unique." sqref="A263">
      <formula1>SUMPRODUCT(--($A$2:$A$300=A263))=1</formula1>
    </dataValidation>
    <dataValidation type="custom" allowBlank="1" showErrorMessage="1" errorTitle="Duplicate ID" error="Each Step ID must be unique." sqref="A264">
      <formula1>SUMPRODUCT(--($A$2:$A$300=A264))=1</formula1>
    </dataValidation>
    <dataValidation type="custom" allowBlank="1" showErrorMessage="1" errorTitle="Duplicate ID" error="Each Step ID must be unique." sqref="A265">
      <formula1>SUMPRODUCT(--($A$2:$A$300=A265))=1</formula1>
    </dataValidation>
    <dataValidation type="custom" allowBlank="1" showErrorMessage="1" errorTitle="Duplicate ID" error="Each Step ID must be unique." sqref="A266">
      <formula1>SUMPRODUCT(--($A$2:$A$300=A266))=1</formula1>
    </dataValidation>
    <dataValidation type="custom" allowBlank="1" showErrorMessage="1" errorTitle="Duplicate ID" error="Each Step ID must be unique." sqref="A267">
      <formula1>SUMPRODUCT(--($A$2:$A$300=A267))=1</formula1>
    </dataValidation>
    <dataValidation type="custom" allowBlank="1" showErrorMessage="1" errorTitle="Duplicate ID" error="Each Step ID must be unique." sqref="A268">
      <formula1>SUMPRODUCT(--($A$2:$A$300=A268))=1</formula1>
    </dataValidation>
    <dataValidation type="custom" allowBlank="1" showErrorMessage="1" errorTitle="Duplicate ID" error="Each Step ID must be unique." sqref="A269">
      <formula1>SUMPRODUCT(--($A$2:$A$300=A269))=1</formula1>
    </dataValidation>
    <dataValidation type="custom" allowBlank="1" showErrorMessage="1" errorTitle="Duplicate ID" error="Each Step ID must be unique." sqref="A27">
      <formula1>SUMPRODUCT(--($A$2:$A$300=A27))=1</formula1>
    </dataValidation>
    <dataValidation type="custom" allowBlank="1" showErrorMessage="1" errorTitle="Duplicate ID" error="Each Step ID must be unique." sqref="A270">
      <formula1>SUMPRODUCT(--($A$2:$A$300=A270))=1</formula1>
    </dataValidation>
    <dataValidation type="custom" allowBlank="1" showErrorMessage="1" errorTitle="Duplicate ID" error="Each Step ID must be unique." sqref="A271">
      <formula1>SUMPRODUCT(--($A$2:$A$300=A271))=1</formula1>
    </dataValidation>
    <dataValidation type="custom" allowBlank="1" showErrorMessage="1" errorTitle="Duplicate ID" error="Each Step ID must be unique." sqref="A272">
      <formula1>SUMPRODUCT(--($A$2:$A$300=A272))=1</formula1>
    </dataValidation>
    <dataValidation type="custom" allowBlank="1" showErrorMessage="1" errorTitle="Duplicate ID" error="Each Step ID must be unique." sqref="A273">
      <formula1>SUMPRODUCT(--($A$2:$A$300=A273))=1</formula1>
    </dataValidation>
    <dataValidation type="custom" allowBlank="1" showErrorMessage="1" errorTitle="Duplicate ID" error="Each Step ID must be unique." sqref="A274">
      <formula1>SUMPRODUCT(--($A$2:$A$300=A274))=1</formula1>
    </dataValidation>
    <dataValidation type="custom" allowBlank="1" showErrorMessage="1" errorTitle="Duplicate ID" error="Each Step ID must be unique." sqref="A275">
      <formula1>SUMPRODUCT(--($A$2:$A$300=A275))=1</formula1>
    </dataValidation>
    <dataValidation type="custom" allowBlank="1" showErrorMessage="1" errorTitle="Duplicate ID" error="Each Step ID must be unique." sqref="A276">
      <formula1>SUMPRODUCT(--($A$2:$A$300=A276))=1</formula1>
    </dataValidation>
    <dataValidation type="custom" allowBlank="1" showErrorMessage="1" errorTitle="Duplicate ID" error="Each Step ID must be unique." sqref="A277">
      <formula1>SUMPRODUCT(--($A$2:$A$300=A277))=1</formula1>
    </dataValidation>
    <dataValidation type="custom" allowBlank="1" showErrorMessage="1" errorTitle="Duplicate ID" error="Each Step ID must be unique." sqref="A278">
      <formula1>SUMPRODUCT(--($A$2:$A$300=A278))=1</formula1>
    </dataValidation>
    <dataValidation type="custom" allowBlank="1" showErrorMessage="1" errorTitle="Duplicate ID" error="Each Step ID must be unique." sqref="A279">
      <formula1>SUMPRODUCT(--($A$2:$A$300=A279))=1</formula1>
    </dataValidation>
    <dataValidation type="custom" allowBlank="1" showErrorMessage="1" errorTitle="Duplicate ID" error="Each Step ID must be unique." sqref="A28">
      <formula1>SUMPRODUCT(--($A$2:$A$300=A28))=1</formula1>
    </dataValidation>
    <dataValidation type="custom" allowBlank="1" showErrorMessage="1" errorTitle="Duplicate ID" error="Each Step ID must be unique." sqref="A280">
      <formula1>SUMPRODUCT(--($A$2:$A$300=A280))=1</formula1>
    </dataValidation>
    <dataValidation type="custom" allowBlank="1" showErrorMessage="1" errorTitle="Duplicate ID" error="Each Step ID must be unique." sqref="A281">
      <formula1>SUMPRODUCT(--($A$2:$A$300=A281))=1</formula1>
    </dataValidation>
    <dataValidation type="custom" allowBlank="1" showErrorMessage="1" errorTitle="Duplicate ID" error="Each Step ID must be unique." sqref="A282">
      <formula1>SUMPRODUCT(--($A$2:$A$300=A282))=1</formula1>
    </dataValidation>
    <dataValidation type="custom" allowBlank="1" showErrorMessage="1" errorTitle="Duplicate ID" error="Each Step ID must be unique." sqref="A283">
      <formula1>SUMPRODUCT(--($A$2:$A$300=A283))=1</formula1>
    </dataValidation>
    <dataValidation type="custom" allowBlank="1" showErrorMessage="1" errorTitle="Duplicate ID" error="Each Step ID must be unique." sqref="A284">
      <formula1>SUMPRODUCT(--($A$2:$A$300=A284))=1</formula1>
    </dataValidation>
    <dataValidation type="custom" allowBlank="1" showErrorMessage="1" errorTitle="Duplicate ID" error="Each Step ID must be unique." sqref="A285">
      <formula1>SUMPRODUCT(--($A$2:$A$300=A285))=1</formula1>
    </dataValidation>
    <dataValidation type="custom" allowBlank="1" showErrorMessage="1" errorTitle="Duplicate ID" error="Each Step ID must be unique." sqref="A286">
      <formula1>SUMPRODUCT(--($A$2:$A$300=A286))=1</formula1>
    </dataValidation>
    <dataValidation type="custom" allowBlank="1" showErrorMessage="1" errorTitle="Duplicate ID" error="Each Step ID must be unique." sqref="A287">
      <formula1>SUMPRODUCT(--($A$2:$A$300=A287))=1</formula1>
    </dataValidation>
    <dataValidation type="custom" allowBlank="1" showErrorMessage="1" errorTitle="Duplicate ID" error="Each Step ID must be unique." sqref="A288">
      <formula1>SUMPRODUCT(--($A$2:$A$300=A288))=1</formula1>
    </dataValidation>
    <dataValidation type="custom" allowBlank="1" showErrorMessage="1" errorTitle="Duplicate ID" error="Each Step ID must be unique." sqref="A289">
      <formula1>SUMPRODUCT(--($A$2:$A$300=A289))=1</formula1>
    </dataValidation>
    <dataValidation type="custom" allowBlank="1" showErrorMessage="1" errorTitle="Duplicate ID" error="Each Step ID must be unique." sqref="A29">
      <formula1>SUMPRODUCT(--($A$2:$A$300=A29))=1</formula1>
    </dataValidation>
    <dataValidation type="custom" allowBlank="1" showErrorMessage="1" errorTitle="Duplicate ID" error="Each Step ID must be unique." sqref="A290">
      <formula1>SUMPRODUCT(--($A$2:$A$300=A290))=1</formula1>
    </dataValidation>
    <dataValidation type="custom" allowBlank="1" showErrorMessage="1" errorTitle="Duplicate ID" error="Each Step ID must be unique." sqref="A291">
      <formula1>SUMPRODUCT(--($A$2:$A$300=A291))=1</formula1>
    </dataValidation>
    <dataValidation type="custom" allowBlank="1" showErrorMessage="1" errorTitle="Duplicate ID" error="Each Step ID must be unique." sqref="A292">
      <formula1>SUMPRODUCT(--($A$2:$A$300=A292))=1</formula1>
    </dataValidation>
    <dataValidation type="custom" allowBlank="1" showErrorMessage="1" errorTitle="Duplicate ID" error="Each Step ID must be unique." sqref="A293">
      <formula1>SUMPRODUCT(--($A$2:$A$300=A293))=1</formula1>
    </dataValidation>
    <dataValidation type="custom" allowBlank="1" showErrorMessage="1" errorTitle="Duplicate ID" error="Each Step ID must be unique." sqref="A294">
      <formula1>SUMPRODUCT(--($A$2:$A$300=A294))=1</formula1>
    </dataValidation>
    <dataValidation type="custom" allowBlank="1" showErrorMessage="1" errorTitle="Duplicate ID" error="Each Step ID must be unique." sqref="A295">
      <formula1>SUMPRODUCT(--($A$2:$A$300=A295))=1</formula1>
    </dataValidation>
    <dataValidation type="custom" allowBlank="1" showErrorMessage="1" errorTitle="Duplicate ID" error="Each Step ID must be unique." sqref="A296">
      <formula1>SUMPRODUCT(--($A$2:$A$300=A296))=1</formula1>
    </dataValidation>
    <dataValidation type="custom" allowBlank="1" showErrorMessage="1" errorTitle="Duplicate ID" error="Each Step ID must be unique." sqref="A297">
      <formula1>SUMPRODUCT(--($A$2:$A$300=A297))=1</formula1>
    </dataValidation>
    <dataValidation type="custom" allowBlank="1" showErrorMessage="1" errorTitle="Duplicate ID" error="Each Step ID must be unique." sqref="A298">
      <formula1>SUMPRODUCT(--($A$2:$A$300=A298))=1</formula1>
    </dataValidation>
    <dataValidation type="custom" allowBlank="1" showErrorMessage="1" errorTitle="Duplicate ID" error="Each Step ID must be unique." sqref="A299">
      <formula1>SUMPRODUCT(--($A$2:$A$300=A299))=1</formula1>
    </dataValidation>
    <dataValidation type="custom" allowBlank="1" showErrorMessage="1" errorTitle="Duplicate ID" error="Each Step ID must be unique." sqref="A3">
      <formula1>SUMPRODUCT(--($A$2:$A$300=A3))=1</formula1>
    </dataValidation>
    <dataValidation type="custom" allowBlank="1" showErrorMessage="1" errorTitle="Duplicate ID" error="Each Step ID must be unique." sqref="A30">
      <formula1>SUMPRODUCT(--($A$2:$A$300=A30))=1</formula1>
    </dataValidation>
    <dataValidation type="custom" allowBlank="1" showErrorMessage="1" errorTitle="Duplicate ID" error="Each Step ID must be unique." sqref="A300">
      <formula1>SUMPRODUCT(--($A$2:$A$300=A300))=1</formula1>
    </dataValidation>
    <dataValidation type="custom" allowBlank="1" showErrorMessage="1" errorTitle="Duplicate ID" error="Each Step ID must be unique." sqref="A31">
      <formula1>SUMPRODUCT(--($A$2:$A$300=A31))=1</formula1>
    </dataValidation>
    <dataValidation type="custom" allowBlank="1" showErrorMessage="1" errorTitle="Duplicate ID" error="Each Step ID must be unique." sqref="A32">
      <formula1>SUMPRODUCT(--($A$2:$A$300=A32))=1</formula1>
    </dataValidation>
    <dataValidation type="custom" allowBlank="1" showErrorMessage="1" errorTitle="Duplicate ID" error="Each Step ID must be unique." sqref="A33">
      <formula1>SUMPRODUCT(--($A$2:$A$300=A33))=1</formula1>
    </dataValidation>
    <dataValidation type="custom" allowBlank="1" showErrorMessage="1" errorTitle="Duplicate ID" error="Each Step ID must be unique." sqref="A34">
      <formula1>SUMPRODUCT(--($A$2:$A$300=A34))=1</formula1>
    </dataValidation>
    <dataValidation type="custom" allowBlank="1" showErrorMessage="1" errorTitle="Duplicate ID" error="Each Step ID must be unique." sqref="A35">
      <formula1>SUMPRODUCT(--($A$2:$A$300=A35))=1</formula1>
    </dataValidation>
    <dataValidation type="custom" allowBlank="1" showErrorMessage="1" errorTitle="Duplicate ID" error="Each Step ID must be unique." sqref="A36">
      <formula1>SUMPRODUCT(--($A$2:$A$300=A36))=1</formula1>
    </dataValidation>
    <dataValidation type="custom" allowBlank="1" showErrorMessage="1" errorTitle="Duplicate ID" error="Each Step ID must be unique." sqref="A37">
      <formula1>SUMPRODUCT(--($A$2:$A$300=A37))=1</formula1>
    </dataValidation>
    <dataValidation type="custom" allowBlank="1" showErrorMessage="1" errorTitle="Duplicate ID" error="Each Step ID must be unique." sqref="A38">
      <formula1>SUMPRODUCT(--($A$2:$A$300=A38))=1</formula1>
    </dataValidation>
    <dataValidation type="custom" allowBlank="1" showErrorMessage="1" errorTitle="Duplicate ID" error="Each Step ID must be unique." sqref="A39">
      <formula1>SUMPRODUCT(--($A$2:$A$300=A39))=1</formula1>
    </dataValidation>
    <dataValidation type="custom" allowBlank="1" showErrorMessage="1" errorTitle="Duplicate ID" error="Each Step ID must be unique." sqref="A4">
      <formula1>SUMPRODUCT(--($A$2:$A$300=A4))=1</formula1>
    </dataValidation>
    <dataValidation type="custom" allowBlank="1" showErrorMessage="1" errorTitle="Duplicate ID" error="Each Step ID must be unique." sqref="A40">
      <formula1>SUMPRODUCT(--($A$2:$A$300=A40))=1</formula1>
    </dataValidation>
    <dataValidation type="custom" allowBlank="1" showErrorMessage="1" errorTitle="Duplicate ID" error="Each Step ID must be unique." sqref="A41">
      <formula1>SUMPRODUCT(--($A$2:$A$300=A41))=1</formula1>
    </dataValidation>
    <dataValidation type="custom" allowBlank="1" showErrorMessage="1" errorTitle="Duplicate ID" error="Each Step ID must be unique." sqref="A42">
      <formula1>SUMPRODUCT(--($A$2:$A$300=A42))=1</formula1>
    </dataValidation>
    <dataValidation type="custom" allowBlank="1" showErrorMessage="1" errorTitle="Duplicate ID" error="Each Step ID must be unique." sqref="A43">
      <formula1>SUMPRODUCT(--($A$2:$A$300=A43))=1</formula1>
    </dataValidation>
    <dataValidation type="custom" allowBlank="1" showErrorMessage="1" errorTitle="Duplicate ID" error="Each Step ID must be unique." sqref="A44">
      <formula1>SUMPRODUCT(--($A$2:$A$300=A44))=1</formula1>
    </dataValidation>
    <dataValidation type="custom" allowBlank="1" showErrorMessage="1" errorTitle="Duplicate ID" error="Each Step ID must be unique." sqref="A45">
      <formula1>SUMPRODUCT(--($A$2:$A$300=A45))=1</formula1>
    </dataValidation>
    <dataValidation type="custom" allowBlank="1" showErrorMessage="1" errorTitle="Duplicate ID" error="Each Step ID must be unique." sqref="A46">
      <formula1>SUMPRODUCT(--($A$2:$A$300=A46))=1</formula1>
    </dataValidation>
    <dataValidation type="custom" allowBlank="1" showErrorMessage="1" errorTitle="Duplicate ID" error="Each Step ID must be unique." sqref="A47">
      <formula1>SUMPRODUCT(--($A$2:$A$300=A47))=1</formula1>
    </dataValidation>
    <dataValidation type="custom" allowBlank="1" showErrorMessage="1" errorTitle="Duplicate ID" error="Each Step ID must be unique." sqref="A48">
      <formula1>SUMPRODUCT(--($A$2:$A$300=A48))=1</formula1>
    </dataValidation>
    <dataValidation type="custom" allowBlank="1" showErrorMessage="1" errorTitle="Duplicate ID" error="Each Step ID must be unique." sqref="A49">
      <formula1>SUMPRODUCT(--($A$2:$A$300=A49))=1</formula1>
    </dataValidation>
    <dataValidation type="custom" allowBlank="1" showErrorMessage="1" errorTitle="Duplicate ID" error="Each Step ID must be unique." sqref="A5">
      <formula1>SUMPRODUCT(--($A$2:$A$300=A5))=1</formula1>
    </dataValidation>
    <dataValidation type="custom" allowBlank="1" showErrorMessage="1" errorTitle="Duplicate ID" error="Each Step ID must be unique." sqref="A50">
      <formula1>SUMPRODUCT(--($A$2:$A$300=A50))=1</formula1>
    </dataValidation>
    <dataValidation type="custom" allowBlank="1" showErrorMessage="1" errorTitle="Duplicate ID" error="Each Step ID must be unique." sqref="A51">
      <formula1>SUMPRODUCT(--($A$2:$A$300=A51))=1</formula1>
    </dataValidation>
    <dataValidation type="custom" allowBlank="1" showErrorMessage="1" errorTitle="Duplicate ID" error="Each Step ID must be unique." sqref="A52">
      <formula1>SUMPRODUCT(--($A$2:$A$300=A52))=1</formula1>
    </dataValidation>
    <dataValidation type="custom" allowBlank="1" showErrorMessage="1" errorTitle="Duplicate ID" error="Each Step ID must be unique." sqref="A53">
      <formula1>SUMPRODUCT(--($A$2:$A$300=A53))=1</formula1>
    </dataValidation>
    <dataValidation type="custom" allowBlank="1" showErrorMessage="1" errorTitle="Duplicate ID" error="Each Step ID must be unique." sqref="A54">
      <formula1>SUMPRODUCT(--($A$2:$A$300=A54))=1</formula1>
    </dataValidation>
    <dataValidation type="custom" allowBlank="1" showErrorMessage="1" errorTitle="Duplicate ID" error="Each Step ID must be unique." sqref="A55">
      <formula1>SUMPRODUCT(--($A$2:$A$300=A55))=1</formula1>
    </dataValidation>
    <dataValidation type="custom" allowBlank="1" showErrorMessage="1" errorTitle="Duplicate ID" error="Each Step ID must be unique." sqref="A56">
      <formula1>SUMPRODUCT(--($A$2:$A$300=A56))=1</formula1>
    </dataValidation>
    <dataValidation type="custom" allowBlank="1" showErrorMessage="1" errorTitle="Duplicate ID" error="Each Step ID must be unique." sqref="A57">
      <formula1>SUMPRODUCT(--($A$2:$A$300=A57))=1</formula1>
    </dataValidation>
    <dataValidation type="custom" allowBlank="1" showErrorMessage="1" errorTitle="Duplicate ID" error="Each Step ID must be unique." sqref="A58">
      <formula1>SUMPRODUCT(--($A$2:$A$300=A58))=1</formula1>
    </dataValidation>
    <dataValidation type="custom" allowBlank="1" showErrorMessage="1" errorTitle="Duplicate ID" error="Each Step ID must be unique." sqref="A59">
      <formula1>SUMPRODUCT(--($A$2:$A$300=A59))=1</formula1>
    </dataValidation>
    <dataValidation type="custom" allowBlank="1" showErrorMessage="1" errorTitle="Duplicate ID" error="Each Step ID must be unique." sqref="A6">
      <formula1>SUMPRODUCT(--($A$2:$A$300=A6))=1</formula1>
    </dataValidation>
    <dataValidation type="custom" allowBlank="1" showErrorMessage="1" errorTitle="Duplicate ID" error="Each Step ID must be unique." sqref="A60">
      <formula1>SUMPRODUCT(--($A$2:$A$300=A60))=1</formula1>
    </dataValidation>
    <dataValidation type="custom" allowBlank="1" showErrorMessage="1" errorTitle="Duplicate ID" error="Each Step ID must be unique." sqref="A61">
      <formula1>SUMPRODUCT(--($A$2:$A$300=A61))=1</formula1>
    </dataValidation>
    <dataValidation type="custom" allowBlank="1" showErrorMessage="1" errorTitle="Duplicate ID" error="Each Step ID must be unique." sqref="A62">
      <formula1>SUMPRODUCT(--($A$2:$A$300=A62))=1</formula1>
    </dataValidation>
    <dataValidation type="custom" allowBlank="1" showErrorMessage="1" errorTitle="Duplicate ID" error="Each Step ID must be unique." sqref="A63">
      <formula1>SUMPRODUCT(--($A$2:$A$300=A63))=1</formula1>
    </dataValidation>
    <dataValidation type="custom" allowBlank="1" showErrorMessage="1" errorTitle="Duplicate ID" error="Each Step ID must be unique." sqref="A64">
      <formula1>SUMPRODUCT(--($A$2:$A$300=A64))=1</formula1>
    </dataValidation>
    <dataValidation type="custom" allowBlank="1" showErrorMessage="1" errorTitle="Duplicate ID" error="Each Step ID must be unique." sqref="A65">
      <formula1>SUMPRODUCT(--($A$2:$A$300=A65))=1</formula1>
    </dataValidation>
    <dataValidation type="custom" allowBlank="1" showErrorMessage="1" errorTitle="Duplicate ID" error="Each Step ID must be unique." sqref="A66">
      <formula1>SUMPRODUCT(--($A$2:$A$300=A66))=1</formula1>
    </dataValidation>
    <dataValidation type="custom" allowBlank="1" showErrorMessage="1" errorTitle="Duplicate ID" error="Each Step ID must be unique." sqref="A67">
      <formula1>SUMPRODUCT(--($A$2:$A$300=A67))=1</formula1>
    </dataValidation>
    <dataValidation type="custom" allowBlank="1" showErrorMessage="1" errorTitle="Duplicate ID" error="Each Step ID must be unique." sqref="A68">
      <formula1>SUMPRODUCT(--($A$2:$A$300=A68))=1</formula1>
    </dataValidation>
    <dataValidation type="custom" allowBlank="1" showErrorMessage="1" errorTitle="Duplicate ID" error="Each Step ID must be unique." sqref="A69">
      <formula1>SUMPRODUCT(--($A$2:$A$300=A69))=1</formula1>
    </dataValidation>
    <dataValidation type="custom" allowBlank="1" showErrorMessage="1" errorTitle="Duplicate ID" error="Each Step ID must be unique." sqref="A7">
      <formula1>SUMPRODUCT(--($A$2:$A$300=A7))=1</formula1>
    </dataValidation>
    <dataValidation type="custom" allowBlank="1" showErrorMessage="1" errorTitle="Duplicate ID" error="Each Step ID must be unique." sqref="A70">
      <formula1>SUMPRODUCT(--($A$2:$A$300=A70))=1</formula1>
    </dataValidation>
    <dataValidation type="custom" allowBlank="1" showErrorMessage="1" errorTitle="Duplicate ID" error="Each Step ID must be unique." sqref="A71">
      <formula1>SUMPRODUCT(--($A$2:$A$300=A71))=1</formula1>
    </dataValidation>
    <dataValidation type="custom" allowBlank="1" showErrorMessage="1" errorTitle="Duplicate ID" error="Each Step ID must be unique." sqref="A72">
      <formula1>SUMPRODUCT(--($A$2:$A$300=A72))=1</formula1>
    </dataValidation>
    <dataValidation type="custom" allowBlank="1" showErrorMessage="1" errorTitle="Duplicate ID" error="Each Step ID must be unique." sqref="A73">
      <formula1>SUMPRODUCT(--($A$2:$A$300=A73))=1</formula1>
    </dataValidation>
    <dataValidation type="custom" allowBlank="1" showErrorMessage="1" errorTitle="Duplicate ID" error="Each Step ID must be unique." sqref="A74">
      <formula1>SUMPRODUCT(--($A$2:$A$300=A74))=1</formula1>
    </dataValidation>
    <dataValidation type="custom" allowBlank="1" showErrorMessage="1" errorTitle="Duplicate ID" error="Each Step ID must be unique." sqref="A75">
      <formula1>SUMPRODUCT(--($A$2:$A$300=A75))=1</formula1>
    </dataValidation>
    <dataValidation type="custom" allowBlank="1" showErrorMessage="1" errorTitle="Duplicate ID" error="Each Step ID must be unique." sqref="A76">
      <formula1>SUMPRODUCT(--($A$2:$A$300=A76))=1</formula1>
    </dataValidation>
    <dataValidation type="custom" allowBlank="1" showErrorMessage="1" errorTitle="Duplicate ID" error="Each Step ID must be unique." sqref="A77">
      <formula1>SUMPRODUCT(--($A$2:$A$300=A77))=1</formula1>
    </dataValidation>
    <dataValidation type="custom" allowBlank="1" showErrorMessage="1" errorTitle="Duplicate ID" error="Each Step ID must be unique." sqref="A78">
      <formula1>SUMPRODUCT(--($A$2:$A$300=A78))=1</formula1>
    </dataValidation>
    <dataValidation type="custom" allowBlank="1" showErrorMessage="1" errorTitle="Duplicate ID" error="Each Step ID must be unique." sqref="A79">
      <formula1>SUMPRODUCT(--($A$2:$A$300=A79))=1</formula1>
    </dataValidation>
    <dataValidation type="custom" allowBlank="1" showErrorMessage="1" errorTitle="Duplicate ID" error="Each Step ID must be unique." sqref="A8">
      <formula1>SUMPRODUCT(--($A$2:$A$300=A8))=1</formula1>
    </dataValidation>
    <dataValidation type="custom" allowBlank="1" showErrorMessage="1" errorTitle="Duplicate ID" error="Each Step ID must be unique." sqref="A80">
      <formula1>SUMPRODUCT(--($A$2:$A$300=A80))=1</formula1>
    </dataValidation>
    <dataValidation type="custom" allowBlank="1" showErrorMessage="1" errorTitle="Duplicate ID" error="Each Step ID must be unique." sqref="A81">
      <formula1>SUMPRODUCT(--($A$2:$A$300=A81))=1</formula1>
    </dataValidation>
    <dataValidation type="custom" allowBlank="1" showErrorMessage="1" errorTitle="Duplicate ID" error="Each Step ID must be unique." sqref="A82">
      <formula1>SUMPRODUCT(--($A$2:$A$300=A82))=1</formula1>
    </dataValidation>
    <dataValidation type="custom" allowBlank="1" showErrorMessage="1" errorTitle="Duplicate ID" error="Each Step ID must be unique." sqref="A83">
      <formula1>SUMPRODUCT(--($A$2:$A$300=A83))=1</formula1>
    </dataValidation>
    <dataValidation type="custom" allowBlank="1" showErrorMessage="1" errorTitle="Duplicate ID" error="Each Step ID must be unique." sqref="A84">
      <formula1>SUMPRODUCT(--($A$2:$A$300=A84))=1</formula1>
    </dataValidation>
    <dataValidation type="custom" allowBlank="1" showErrorMessage="1" errorTitle="Duplicate ID" error="Each Step ID must be unique." sqref="A85">
      <formula1>SUMPRODUCT(--($A$2:$A$300=A85))=1</formula1>
    </dataValidation>
    <dataValidation type="custom" allowBlank="1" showErrorMessage="1" errorTitle="Duplicate ID" error="Each Step ID must be unique." sqref="A86">
      <formula1>SUMPRODUCT(--($A$2:$A$300=A86))=1</formula1>
    </dataValidation>
    <dataValidation type="custom" allowBlank="1" showErrorMessage="1" errorTitle="Duplicate ID" error="Each Step ID must be unique." sqref="A87">
      <formula1>SUMPRODUCT(--($A$2:$A$300=A87))=1</formula1>
    </dataValidation>
    <dataValidation type="custom" allowBlank="1" showErrorMessage="1" errorTitle="Duplicate ID" error="Each Step ID must be unique." sqref="A88">
      <formula1>SUMPRODUCT(--($A$2:$A$300=A88))=1</formula1>
    </dataValidation>
    <dataValidation type="custom" allowBlank="1" showErrorMessage="1" errorTitle="Duplicate ID" error="Each Step ID must be unique." sqref="A89">
      <formula1>SUMPRODUCT(--($A$2:$A$300=A89))=1</formula1>
    </dataValidation>
    <dataValidation type="custom" allowBlank="1" showErrorMessage="1" errorTitle="Duplicate ID" error="Each Step ID must be unique." sqref="A9">
      <formula1>SUMPRODUCT(--($A$2:$A$300=A9))=1</formula1>
    </dataValidation>
    <dataValidation type="custom" allowBlank="1" showErrorMessage="1" errorTitle="Duplicate ID" error="Each Step ID must be unique." sqref="A90">
      <formula1>SUMPRODUCT(--($A$2:$A$300=A90))=1</formula1>
    </dataValidation>
    <dataValidation type="custom" allowBlank="1" showErrorMessage="1" errorTitle="Duplicate ID" error="Each Step ID must be unique." sqref="A91">
      <formula1>SUMPRODUCT(--($A$2:$A$300=A91))=1</formula1>
    </dataValidation>
    <dataValidation type="custom" allowBlank="1" showErrorMessage="1" errorTitle="Duplicate ID" error="Each Step ID must be unique." sqref="A92">
      <formula1>SUMPRODUCT(--($A$2:$A$300=A92))=1</formula1>
    </dataValidation>
    <dataValidation type="custom" allowBlank="1" showErrorMessage="1" errorTitle="Duplicate ID" error="Each Step ID must be unique." sqref="A93">
      <formula1>SUMPRODUCT(--($A$2:$A$300=A93))=1</formula1>
    </dataValidation>
    <dataValidation type="custom" allowBlank="1" showErrorMessage="1" errorTitle="Duplicate ID" error="Each Step ID must be unique." sqref="A94">
      <formula1>SUMPRODUCT(--($A$2:$A$300=A94))=1</formula1>
    </dataValidation>
    <dataValidation type="custom" allowBlank="1" showErrorMessage="1" errorTitle="Duplicate ID" error="Each Step ID must be unique." sqref="A95">
      <formula1>SUMPRODUCT(--($A$2:$A$300=A95))=1</formula1>
    </dataValidation>
    <dataValidation type="custom" allowBlank="1" showErrorMessage="1" errorTitle="Duplicate ID" error="Each Step ID must be unique." sqref="A96">
      <formula1>SUMPRODUCT(--($A$2:$A$300=A96))=1</formula1>
    </dataValidation>
    <dataValidation type="custom" allowBlank="1" showErrorMessage="1" errorTitle="Duplicate ID" error="Each Step ID must be unique." sqref="A97">
      <formula1>SUMPRODUCT(--($A$2:$A$300=A97))=1</formula1>
    </dataValidation>
    <dataValidation type="custom" allowBlank="1" showErrorMessage="1" errorTitle="Duplicate ID" error="Each Step ID must be unique." sqref="A98">
      <formula1>SUMPRODUCT(--($A$2:$A$300=A98))=1</formula1>
    </dataValidation>
    <dataValidation type="custom" allowBlank="1" showErrorMessage="1" errorTitle="Duplicate ID" error="Each Step ID must be unique." sqref="A99">
      <formula1>SUMPRODUCT(--($A$2:$A$300=A99))=1</formula1>
    </dataValidation>
    <dataValidation type="custom" allowBlank="1" showErrorMessage="1" errorTitle="Invalid start" error="Enter a date and time." sqref="E10">
      <formula1>ISNUMBER(E10)</formula1>
    </dataValidation>
    <dataValidation type="custom" allowBlank="1" showErrorMessage="1" errorTitle="Invalid start" error="Enter a date and time." sqref="E100">
      <formula1>ISNUMBER(E100)</formula1>
    </dataValidation>
    <dataValidation type="custom" allowBlank="1" showErrorMessage="1" errorTitle="Invalid start" error="Enter a date and time." sqref="E101">
      <formula1>ISNUMBER(E101)</formula1>
    </dataValidation>
    <dataValidation type="custom" allowBlank="1" showErrorMessage="1" errorTitle="Invalid start" error="Enter a date and time." sqref="E102">
      <formula1>ISNUMBER(E102)</formula1>
    </dataValidation>
    <dataValidation type="custom" allowBlank="1" showErrorMessage="1" errorTitle="Invalid start" error="Enter a date and time." sqref="E103">
      <formula1>ISNUMBER(E103)</formula1>
    </dataValidation>
    <dataValidation type="custom" allowBlank="1" showErrorMessage="1" errorTitle="Invalid start" error="Enter a date and time." sqref="E104">
      <formula1>ISNUMBER(E104)</formula1>
    </dataValidation>
    <dataValidation type="custom" allowBlank="1" showErrorMessage="1" errorTitle="Invalid start" error="Enter a date and time." sqref="E105">
      <formula1>ISNUMBER(E105)</formula1>
    </dataValidation>
    <dataValidation type="custom" allowBlank="1" showErrorMessage="1" errorTitle="Invalid start" error="Enter a date and time." sqref="E106">
      <formula1>ISNUMBER(E106)</formula1>
    </dataValidation>
    <dataValidation type="custom" allowBlank="1" showErrorMessage="1" errorTitle="Invalid start" error="Enter a date and time." sqref="E107">
      <formula1>ISNUMBER(E107)</formula1>
    </dataValidation>
    <dataValidation type="custom" allowBlank="1" showErrorMessage="1" errorTitle="Invalid start" error="Enter a date and time." sqref="E108">
      <formula1>ISNUMBER(E108)</formula1>
    </dataValidation>
    <dataValidation type="custom" allowBlank="1" showErrorMessage="1" errorTitle="Invalid start" error="Enter a date and time." sqref="E109">
      <formula1>ISNUMBER(E109)</formula1>
    </dataValidation>
    <dataValidation type="custom" allowBlank="1" showErrorMessage="1" errorTitle="Invalid start" error="Enter a date and time." sqref="E11">
      <formula1>ISNUMBER(E11)</formula1>
    </dataValidation>
    <dataValidation type="custom" allowBlank="1" showErrorMessage="1" errorTitle="Invalid start" error="Enter a date and time." sqref="E110">
      <formula1>ISNUMBER(E110)</formula1>
    </dataValidation>
    <dataValidation type="custom" allowBlank="1" showErrorMessage="1" errorTitle="Invalid start" error="Enter a date and time." sqref="E111">
      <formula1>ISNUMBER(E111)</formula1>
    </dataValidation>
    <dataValidation type="custom" allowBlank="1" showErrorMessage="1" errorTitle="Invalid start" error="Enter a date and time." sqref="E112">
      <formula1>ISNUMBER(E112)</formula1>
    </dataValidation>
    <dataValidation type="custom" allowBlank="1" showErrorMessage="1" errorTitle="Invalid start" error="Enter a date and time." sqref="E113">
      <formula1>ISNUMBER(E113)</formula1>
    </dataValidation>
    <dataValidation type="custom" allowBlank="1" showErrorMessage="1" errorTitle="Invalid start" error="Enter a date and time." sqref="E114">
      <formula1>ISNUMBER(E114)</formula1>
    </dataValidation>
    <dataValidation type="custom" allowBlank="1" showErrorMessage="1" errorTitle="Invalid start" error="Enter a date and time." sqref="E115">
      <formula1>ISNUMBER(E115)</formula1>
    </dataValidation>
    <dataValidation type="custom" allowBlank="1" showErrorMessage="1" errorTitle="Invalid start" error="Enter a date and time." sqref="E116">
      <formula1>ISNUMBER(E116)</formula1>
    </dataValidation>
    <dataValidation type="custom" allowBlank="1" showErrorMessage="1" errorTitle="Invalid start" error="Enter a date and time." sqref="E117">
      <formula1>ISNUMBER(E117)</formula1>
    </dataValidation>
    <dataValidation type="custom" allowBlank="1" showErrorMessage="1" errorTitle="Invalid start" error="Enter a date and time." sqref="E118">
      <formula1>ISNUMBER(E118)</formula1>
    </dataValidation>
    <dataValidation type="custom" allowBlank="1" showErrorMessage="1" errorTitle="Invalid start" error="Enter a date and time." sqref="E119">
      <formula1>ISNUMBER(E119)</formula1>
    </dataValidation>
    <dataValidation type="custom" allowBlank="1" showErrorMessage="1" errorTitle="Invalid start" error="Enter a date and time." sqref="E12">
      <formula1>ISNUMBER(E12)</formula1>
    </dataValidation>
    <dataValidation type="custom" allowBlank="1" showErrorMessage="1" errorTitle="Invalid start" error="Enter a date and time." sqref="E120">
      <formula1>ISNUMBER(E120)</formula1>
    </dataValidation>
    <dataValidation type="custom" allowBlank="1" showErrorMessage="1" errorTitle="Invalid start" error="Enter a date and time." sqref="E121">
      <formula1>ISNUMBER(E121)</formula1>
    </dataValidation>
    <dataValidation type="custom" allowBlank="1" showErrorMessage="1" errorTitle="Invalid start" error="Enter a date and time." sqref="E122">
      <formula1>ISNUMBER(E122)</formula1>
    </dataValidation>
    <dataValidation type="custom" allowBlank="1" showErrorMessage="1" errorTitle="Invalid start" error="Enter a date and time." sqref="E123">
      <formula1>ISNUMBER(E123)</formula1>
    </dataValidation>
    <dataValidation type="custom" allowBlank="1" showErrorMessage="1" errorTitle="Invalid start" error="Enter a date and time." sqref="E124">
      <formula1>ISNUMBER(E124)</formula1>
    </dataValidation>
    <dataValidation type="custom" allowBlank="1" showErrorMessage="1" errorTitle="Invalid start" error="Enter a date and time." sqref="E125">
      <formula1>ISNUMBER(E125)</formula1>
    </dataValidation>
    <dataValidation type="custom" allowBlank="1" showErrorMessage="1" errorTitle="Invalid start" error="Enter a date and time." sqref="E126">
      <formula1>ISNUMBER(E126)</formula1>
    </dataValidation>
    <dataValidation type="custom" allowBlank="1" showErrorMessage="1" errorTitle="Invalid start" error="Enter a date and time." sqref="E127">
      <formula1>ISNUMBER(E127)</formula1>
    </dataValidation>
    <dataValidation type="custom" allowBlank="1" showErrorMessage="1" errorTitle="Invalid start" error="Enter a date and time." sqref="E128">
      <formula1>ISNUMBER(E128)</formula1>
    </dataValidation>
    <dataValidation type="custom" allowBlank="1" showErrorMessage="1" errorTitle="Invalid start" error="Enter a date and time." sqref="E129">
      <formula1>ISNUMBER(E129)</formula1>
    </dataValidation>
    <dataValidation type="custom" allowBlank="1" showErrorMessage="1" errorTitle="Invalid start" error="Enter a date and time." sqref="E13">
      <formula1>ISNUMBER(E13)</formula1>
    </dataValidation>
    <dataValidation type="custom" allowBlank="1" showErrorMessage="1" errorTitle="Invalid start" error="Enter a date and time." sqref="E130">
      <formula1>ISNUMBER(E130)</formula1>
    </dataValidation>
    <dataValidation type="custom" allowBlank="1" showErrorMessage="1" errorTitle="Invalid start" error="Enter a date and time." sqref="E131">
      <formula1>ISNUMBER(E131)</formula1>
    </dataValidation>
    <dataValidation type="custom" allowBlank="1" showErrorMessage="1" errorTitle="Invalid start" error="Enter a date and time." sqref="E132">
      <formula1>ISNUMBER(E132)</formula1>
    </dataValidation>
    <dataValidation type="custom" allowBlank="1" showErrorMessage="1" errorTitle="Invalid start" error="Enter a date and time." sqref="E133">
      <formula1>ISNUMBER(E133)</formula1>
    </dataValidation>
    <dataValidation type="custom" allowBlank="1" showErrorMessage="1" errorTitle="Invalid start" error="Enter a date and time." sqref="E134">
      <formula1>ISNUMBER(E134)</formula1>
    </dataValidation>
    <dataValidation type="custom" allowBlank="1" showErrorMessage="1" errorTitle="Invalid start" error="Enter a date and time." sqref="E135">
      <formula1>ISNUMBER(E135)</formula1>
    </dataValidation>
    <dataValidation type="custom" allowBlank="1" showErrorMessage="1" errorTitle="Invalid start" error="Enter a date and time." sqref="E136">
      <formula1>ISNUMBER(E136)</formula1>
    </dataValidation>
    <dataValidation type="custom" allowBlank="1" showErrorMessage="1" errorTitle="Invalid start" error="Enter a date and time." sqref="E137">
      <formula1>ISNUMBER(E137)</formula1>
    </dataValidation>
    <dataValidation type="custom" allowBlank="1" showErrorMessage="1" errorTitle="Invalid start" error="Enter a date and time." sqref="E138">
      <formula1>ISNUMBER(E138)</formula1>
    </dataValidation>
    <dataValidation type="custom" allowBlank="1" showErrorMessage="1" errorTitle="Invalid start" error="Enter a date and time." sqref="E139">
      <formula1>ISNUMBER(E139)</formula1>
    </dataValidation>
    <dataValidation type="custom" allowBlank="1" showErrorMessage="1" errorTitle="Invalid start" error="Enter a date and time." sqref="E14">
      <formula1>ISNUMBER(E14)</formula1>
    </dataValidation>
    <dataValidation type="custom" allowBlank="1" showErrorMessage="1" errorTitle="Invalid start" error="Enter a date and time." sqref="E140">
      <formula1>ISNUMBER(E140)</formula1>
    </dataValidation>
    <dataValidation type="custom" allowBlank="1" showErrorMessage="1" errorTitle="Invalid start" error="Enter a date and time." sqref="E141">
      <formula1>ISNUMBER(E141)</formula1>
    </dataValidation>
    <dataValidation type="custom" allowBlank="1" showErrorMessage="1" errorTitle="Invalid start" error="Enter a date and time." sqref="E142">
      <formula1>ISNUMBER(E142)</formula1>
    </dataValidation>
    <dataValidation type="custom" allowBlank="1" showErrorMessage="1" errorTitle="Invalid start" error="Enter a date and time." sqref="E143">
      <formula1>ISNUMBER(E143)</formula1>
    </dataValidation>
    <dataValidation type="custom" allowBlank="1" showErrorMessage="1" errorTitle="Invalid start" error="Enter a date and time." sqref="E144">
      <formula1>ISNUMBER(E144)</formula1>
    </dataValidation>
    <dataValidation type="custom" allowBlank="1" showErrorMessage="1" errorTitle="Invalid start" error="Enter a date and time." sqref="E145">
      <formula1>ISNUMBER(E145)</formula1>
    </dataValidation>
    <dataValidation type="custom" allowBlank="1" showErrorMessage="1" errorTitle="Invalid start" error="Enter a date and time." sqref="E146">
      <formula1>ISNUMBER(E146)</formula1>
    </dataValidation>
    <dataValidation type="custom" allowBlank="1" showErrorMessage="1" errorTitle="Invalid start" error="Enter a date and time." sqref="E147">
      <formula1>ISNUMBER(E147)</formula1>
    </dataValidation>
    <dataValidation type="custom" allowBlank="1" showErrorMessage="1" errorTitle="Invalid start" error="Enter a date and time." sqref="E148">
      <formula1>ISNUMBER(E148)</formula1>
    </dataValidation>
    <dataValidation type="custom" allowBlank="1" showErrorMessage="1" errorTitle="Invalid start" error="Enter a date and time." sqref="E149">
      <formula1>ISNUMBER(E149)</formula1>
    </dataValidation>
    <dataValidation type="custom" allowBlank="1" showErrorMessage="1" errorTitle="Invalid start" error="Enter a date and time." sqref="E15">
      <formula1>ISNUMBER(E15)</formula1>
    </dataValidation>
    <dataValidation type="custom" allowBlank="1" showErrorMessage="1" errorTitle="Invalid start" error="Enter a date and time." sqref="E150">
      <formula1>ISNUMBER(E150)</formula1>
    </dataValidation>
    <dataValidation type="custom" allowBlank="1" showErrorMessage="1" errorTitle="Invalid start" error="Enter a date and time." sqref="E151">
      <formula1>ISNUMBER(E151)</formula1>
    </dataValidation>
    <dataValidation type="custom" allowBlank="1" showErrorMessage="1" errorTitle="Invalid start" error="Enter a date and time." sqref="E152">
      <formula1>ISNUMBER(E152)</formula1>
    </dataValidation>
    <dataValidation type="custom" allowBlank="1" showErrorMessage="1" errorTitle="Invalid start" error="Enter a date and time." sqref="E153">
      <formula1>ISNUMBER(E153)</formula1>
    </dataValidation>
    <dataValidation type="custom" allowBlank="1" showErrorMessage="1" errorTitle="Invalid start" error="Enter a date and time." sqref="E154">
      <formula1>ISNUMBER(E154)</formula1>
    </dataValidation>
    <dataValidation type="custom" allowBlank="1" showErrorMessage="1" errorTitle="Invalid start" error="Enter a date and time." sqref="E155">
      <formula1>ISNUMBER(E155)</formula1>
    </dataValidation>
    <dataValidation type="custom" allowBlank="1" showErrorMessage="1" errorTitle="Invalid start" error="Enter a date and time." sqref="E156">
      <formula1>ISNUMBER(E156)</formula1>
    </dataValidation>
    <dataValidation type="custom" allowBlank="1" showErrorMessage="1" errorTitle="Invalid start" error="Enter a date and time." sqref="E157">
      <formula1>ISNUMBER(E157)</formula1>
    </dataValidation>
    <dataValidation type="custom" allowBlank="1" showErrorMessage="1" errorTitle="Invalid start" error="Enter a date and time." sqref="E158">
      <formula1>ISNUMBER(E158)</formula1>
    </dataValidation>
    <dataValidation type="custom" allowBlank="1" showErrorMessage="1" errorTitle="Invalid start" error="Enter a date and time." sqref="E159">
      <formula1>ISNUMBER(E159)</formula1>
    </dataValidation>
    <dataValidation type="custom" allowBlank="1" showErrorMessage="1" errorTitle="Invalid start" error="Enter a date and time." sqref="E16">
      <formula1>ISNUMBER(E16)</formula1>
    </dataValidation>
    <dataValidation type="custom" allowBlank="1" showErrorMessage="1" errorTitle="Invalid start" error="Enter a date and time." sqref="E160">
      <formula1>ISNUMBER(E160)</formula1>
    </dataValidation>
    <dataValidation type="custom" allowBlank="1" showErrorMessage="1" errorTitle="Invalid start" error="Enter a date and time." sqref="E161">
      <formula1>ISNUMBER(E161)</formula1>
    </dataValidation>
    <dataValidation type="custom" allowBlank="1" showErrorMessage="1" errorTitle="Invalid start" error="Enter a date and time." sqref="E162">
      <formula1>ISNUMBER(E162)</formula1>
    </dataValidation>
    <dataValidation type="custom" allowBlank="1" showErrorMessage="1" errorTitle="Invalid start" error="Enter a date and time." sqref="E163">
      <formula1>ISNUMBER(E163)</formula1>
    </dataValidation>
    <dataValidation type="custom" allowBlank="1" showErrorMessage="1" errorTitle="Invalid start" error="Enter a date and time." sqref="E164">
      <formula1>ISNUMBER(E164)</formula1>
    </dataValidation>
    <dataValidation type="custom" allowBlank="1" showErrorMessage="1" errorTitle="Invalid start" error="Enter a date and time." sqref="E165">
      <formula1>ISNUMBER(E165)</formula1>
    </dataValidation>
    <dataValidation type="custom" allowBlank="1" showErrorMessage="1" errorTitle="Invalid start" error="Enter a date and time." sqref="E166">
      <formula1>ISNUMBER(E166)</formula1>
    </dataValidation>
    <dataValidation type="custom" allowBlank="1" showErrorMessage="1" errorTitle="Invalid start" error="Enter a date and time." sqref="E167">
      <formula1>ISNUMBER(E167)</formula1>
    </dataValidation>
    <dataValidation type="custom" allowBlank="1" showErrorMessage="1" errorTitle="Invalid start" error="Enter a date and time." sqref="E168">
      <formula1>ISNUMBER(E168)</formula1>
    </dataValidation>
    <dataValidation type="custom" allowBlank="1" showErrorMessage="1" errorTitle="Invalid start" error="Enter a date and time." sqref="E169">
      <formula1>ISNUMBER(E169)</formula1>
    </dataValidation>
    <dataValidation type="custom" allowBlank="1" showErrorMessage="1" errorTitle="Invalid start" error="Enter a date and time." sqref="E17">
      <formula1>ISNUMBER(E17)</formula1>
    </dataValidation>
    <dataValidation type="custom" allowBlank="1" showErrorMessage="1" errorTitle="Invalid start" error="Enter a date and time." sqref="E170">
      <formula1>ISNUMBER(E170)</formula1>
    </dataValidation>
    <dataValidation type="custom" allowBlank="1" showErrorMessage="1" errorTitle="Invalid start" error="Enter a date and time." sqref="E171">
      <formula1>ISNUMBER(E171)</formula1>
    </dataValidation>
    <dataValidation type="custom" allowBlank="1" showErrorMessage="1" errorTitle="Invalid start" error="Enter a date and time." sqref="E172">
      <formula1>ISNUMBER(E172)</formula1>
    </dataValidation>
    <dataValidation type="custom" allowBlank="1" showErrorMessage="1" errorTitle="Invalid start" error="Enter a date and time." sqref="E173">
      <formula1>ISNUMBER(E173)</formula1>
    </dataValidation>
    <dataValidation type="custom" allowBlank="1" showErrorMessage="1" errorTitle="Invalid start" error="Enter a date and time." sqref="E174">
      <formula1>ISNUMBER(E174)</formula1>
    </dataValidation>
    <dataValidation type="custom" allowBlank="1" showErrorMessage="1" errorTitle="Invalid start" error="Enter a date and time." sqref="E175">
      <formula1>ISNUMBER(E175)</formula1>
    </dataValidation>
    <dataValidation type="custom" allowBlank="1" showErrorMessage="1" errorTitle="Invalid start" error="Enter a date and time." sqref="E176">
      <formula1>ISNUMBER(E176)</formula1>
    </dataValidation>
    <dataValidation type="custom" allowBlank="1" showErrorMessage="1" errorTitle="Invalid start" error="Enter a date and time." sqref="E177">
      <formula1>ISNUMBER(E177)</formula1>
    </dataValidation>
    <dataValidation type="custom" allowBlank="1" showErrorMessage="1" errorTitle="Invalid start" error="Enter a date and time." sqref="E178">
      <formula1>ISNUMBER(E178)</formula1>
    </dataValidation>
    <dataValidation type="custom" allowBlank="1" showErrorMessage="1" errorTitle="Invalid start" error="Enter a date and time." sqref="E179">
      <formula1>ISNUMBER(E179)</formula1>
    </dataValidation>
    <dataValidation type="custom" allowBlank="1" showErrorMessage="1" errorTitle="Invalid start" error="Enter a date and time." sqref="E18">
      <formula1>ISNUMBER(E18)</formula1>
    </dataValidation>
    <dataValidation type="custom" allowBlank="1" showErrorMessage="1" errorTitle="Invalid start" error="Enter a date and time." sqref="E180">
      <formula1>ISNUMBER(E180)</formula1>
    </dataValidation>
    <dataValidation type="custom" allowBlank="1" showErrorMessage="1" errorTitle="Invalid start" error="Enter a date and time." sqref="E181">
      <formula1>ISNUMBER(E181)</formula1>
    </dataValidation>
    <dataValidation type="custom" allowBlank="1" showErrorMessage="1" errorTitle="Invalid start" error="Enter a date and time." sqref="E182">
      <formula1>ISNUMBER(E182)</formula1>
    </dataValidation>
    <dataValidation type="custom" allowBlank="1" showErrorMessage="1" errorTitle="Invalid start" error="Enter a date and time." sqref="E183">
      <formula1>ISNUMBER(E183)</formula1>
    </dataValidation>
    <dataValidation type="custom" allowBlank="1" showErrorMessage="1" errorTitle="Invalid start" error="Enter a date and time." sqref="E184">
      <formula1>ISNUMBER(E184)</formula1>
    </dataValidation>
    <dataValidation type="custom" allowBlank="1" showErrorMessage="1" errorTitle="Invalid start" error="Enter a date and time." sqref="E185">
      <formula1>ISNUMBER(E185)</formula1>
    </dataValidation>
    <dataValidation type="custom" allowBlank="1" showErrorMessage="1" errorTitle="Invalid start" error="Enter a date and time." sqref="E186">
      <formula1>ISNUMBER(E186)</formula1>
    </dataValidation>
    <dataValidation type="custom" allowBlank="1" showErrorMessage="1" errorTitle="Invalid start" error="Enter a date and time." sqref="E187">
      <formula1>ISNUMBER(E187)</formula1>
    </dataValidation>
    <dataValidation type="custom" allowBlank="1" showErrorMessage="1" errorTitle="Invalid start" error="Enter a date and time." sqref="E188">
      <formula1>ISNUMBER(E188)</formula1>
    </dataValidation>
    <dataValidation type="custom" allowBlank="1" showErrorMessage="1" errorTitle="Invalid start" error="Enter a date and time." sqref="E189">
      <formula1>ISNUMBER(E189)</formula1>
    </dataValidation>
    <dataValidation type="custom" allowBlank="1" showErrorMessage="1" errorTitle="Invalid start" error="Enter a date and time." sqref="E19">
      <formula1>ISNUMBER(E19)</formula1>
    </dataValidation>
    <dataValidation type="custom" allowBlank="1" showErrorMessage="1" errorTitle="Invalid start" error="Enter a date and time." sqref="E190">
      <formula1>ISNUMBER(E190)</formula1>
    </dataValidation>
    <dataValidation type="custom" allowBlank="1" showErrorMessage="1" errorTitle="Invalid start" error="Enter a date and time." sqref="E191">
      <formula1>ISNUMBER(E191)</formula1>
    </dataValidation>
    <dataValidation type="custom" allowBlank="1" showErrorMessage="1" errorTitle="Invalid start" error="Enter a date and time." sqref="E192">
      <formula1>ISNUMBER(E192)</formula1>
    </dataValidation>
    <dataValidation type="custom" allowBlank="1" showErrorMessage="1" errorTitle="Invalid start" error="Enter a date and time." sqref="E193">
      <formula1>ISNUMBER(E193)</formula1>
    </dataValidation>
    <dataValidation type="custom" allowBlank="1" showErrorMessage="1" errorTitle="Invalid start" error="Enter a date and time." sqref="E194">
      <formula1>ISNUMBER(E194)</formula1>
    </dataValidation>
    <dataValidation type="custom" allowBlank="1" showErrorMessage="1" errorTitle="Invalid start" error="Enter a date and time." sqref="E195">
      <formula1>ISNUMBER(E195)</formula1>
    </dataValidation>
    <dataValidation type="custom" allowBlank="1" showErrorMessage="1" errorTitle="Invalid start" error="Enter a date and time." sqref="E196">
      <formula1>ISNUMBER(E196)</formula1>
    </dataValidation>
    <dataValidation type="custom" allowBlank="1" showErrorMessage="1" errorTitle="Invalid start" error="Enter a date and time." sqref="E197">
      <formula1>ISNUMBER(E197)</formula1>
    </dataValidation>
    <dataValidation type="custom" allowBlank="1" showErrorMessage="1" errorTitle="Invalid start" error="Enter a date and time." sqref="E198">
      <formula1>ISNUMBER(E198)</formula1>
    </dataValidation>
    <dataValidation type="custom" allowBlank="1" showErrorMessage="1" errorTitle="Invalid start" error="Enter a date and time." sqref="E199">
      <formula1>ISNUMBER(E199)</formula1>
    </dataValidation>
    <dataValidation type="custom" allowBlank="1" showErrorMessage="1" errorTitle="Invalid start" error="Enter a date and time." sqref="E2">
      <formula1>ISNUMBER(E2)</formula1>
    </dataValidation>
    <dataValidation type="custom" allowBlank="1" showErrorMessage="1" errorTitle="Invalid start" error="Enter a date and time." sqref="E20">
      <formula1>ISNUMBER(E20)</formula1>
    </dataValidation>
    <dataValidation type="custom" allowBlank="1" showErrorMessage="1" errorTitle="Invalid start" error="Enter a date and time." sqref="E200">
      <formula1>ISNUMBER(E200)</formula1>
    </dataValidation>
    <dataValidation type="custom" allowBlank="1" showErrorMessage="1" errorTitle="Invalid start" error="Enter a date and time." sqref="E201">
      <formula1>ISNUMBER(E201)</formula1>
    </dataValidation>
    <dataValidation type="custom" allowBlank="1" showErrorMessage="1" errorTitle="Invalid start" error="Enter a date and time." sqref="E202">
      <formula1>ISNUMBER(E202)</formula1>
    </dataValidation>
    <dataValidation type="custom" allowBlank="1" showErrorMessage="1" errorTitle="Invalid start" error="Enter a date and time." sqref="E203">
      <formula1>ISNUMBER(E203)</formula1>
    </dataValidation>
    <dataValidation type="custom" allowBlank="1" showErrorMessage="1" errorTitle="Invalid start" error="Enter a date and time." sqref="E204">
      <formula1>ISNUMBER(E204)</formula1>
    </dataValidation>
    <dataValidation type="custom" allowBlank="1" showErrorMessage="1" errorTitle="Invalid start" error="Enter a date and time." sqref="E205">
      <formula1>ISNUMBER(E205)</formula1>
    </dataValidation>
    <dataValidation type="custom" allowBlank="1" showErrorMessage="1" errorTitle="Invalid start" error="Enter a date and time." sqref="E206">
      <formula1>ISNUMBER(E206)</formula1>
    </dataValidation>
    <dataValidation type="custom" allowBlank="1" showErrorMessage="1" errorTitle="Invalid start" error="Enter a date and time." sqref="E207">
      <formula1>ISNUMBER(E207)</formula1>
    </dataValidation>
    <dataValidation type="custom" allowBlank="1" showErrorMessage="1" errorTitle="Invalid start" error="Enter a date and time." sqref="E208">
      <formula1>ISNUMBER(E208)</formula1>
    </dataValidation>
    <dataValidation type="custom" allowBlank="1" showErrorMessage="1" errorTitle="Invalid start" error="Enter a date and time." sqref="E209">
      <formula1>ISNUMBER(E209)</formula1>
    </dataValidation>
    <dataValidation type="custom" allowBlank="1" showErrorMessage="1" errorTitle="Invalid start" error="Enter a date and time." sqref="E21">
      <formula1>ISNUMBER(E21)</formula1>
    </dataValidation>
    <dataValidation type="custom" allowBlank="1" showErrorMessage="1" errorTitle="Invalid start" error="Enter a date and time." sqref="E210">
      <formula1>ISNUMBER(E210)</formula1>
    </dataValidation>
    <dataValidation type="custom" allowBlank="1" showErrorMessage="1" errorTitle="Invalid start" error="Enter a date and time." sqref="E211">
      <formula1>ISNUMBER(E211)</formula1>
    </dataValidation>
    <dataValidation type="custom" allowBlank="1" showErrorMessage="1" errorTitle="Invalid start" error="Enter a date and time." sqref="E212">
      <formula1>ISNUMBER(E212)</formula1>
    </dataValidation>
    <dataValidation type="custom" allowBlank="1" showErrorMessage="1" errorTitle="Invalid start" error="Enter a date and time." sqref="E213">
      <formula1>ISNUMBER(E213)</formula1>
    </dataValidation>
    <dataValidation type="custom" allowBlank="1" showErrorMessage="1" errorTitle="Invalid start" error="Enter a date and time." sqref="E214">
      <formula1>ISNUMBER(E214)</formula1>
    </dataValidation>
    <dataValidation type="custom" allowBlank="1" showErrorMessage="1" errorTitle="Invalid start" error="Enter a date and time." sqref="E215">
      <formula1>ISNUMBER(E215)</formula1>
    </dataValidation>
    <dataValidation type="custom" allowBlank="1" showErrorMessage="1" errorTitle="Invalid start" error="Enter a date and time." sqref="E216">
      <formula1>ISNUMBER(E216)</formula1>
    </dataValidation>
    <dataValidation type="custom" allowBlank="1" showErrorMessage="1" errorTitle="Invalid start" error="Enter a date and time." sqref="E217">
      <formula1>ISNUMBER(E217)</formula1>
    </dataValidation>
    <dataValidation type="custom" allowBlank="1" showErrorMessage="1" errorTitle="Invalid start" error="Enter a date and time." sqref="E218">
      <formula1>ISNUMBER(E218)</formula1>
    </dataValidation>
    <dataValidation type="custom" allowBlank="1" showErrorMessage="1" errorTitle="Invalid start" error="Enter a date and time." sqref="E219">
      <formula1>ISNUMBER(E219)</formula1>
    </dataValidation>
    <dataValidation type="custom" allowBlank="1" showErrorMessage="1" errorTitle="Invalid start" error="Enter a date and time." sqref="E22">
      <formula1>ISNUMBER(E22)</formula1>
    </dataValidation>
    <dataValidation type="custom" allowBlank="1" showErrorMessage="1" errorTitle="Invalid start" error="Enter a date and time." sqref="E220">
      <formula1>ISNUMBER(E220)</formula1>
    </dataValidation>
    <dataValidation type="custom" allowBlank="1" showErrorMessage="1" errorTitle="Invalid start" error="Enter a date and time." sqref="E221">
      <formula1>ISNUMBER(E221)</formula1>
    </dataValidation>
    <dataValidation type="custom" allowBlank="1" showErrorMessage="1" errorTitle="Invalid start" error="Enter a date and time." sqref="E222">
      <formula1>ISNUMBER(E222)</formula1>
    </dataValidation>
    <dataValidation type="custom" allowBlank="1" showErrorMessage="1" errorTitle="Invalid start" error="Enter a date and time." sqref="E223">
      <formula1>ISNUMBER(E223)</formula1>
    </dataValidation>
    <dataValidation type="custom" allowBlank="1" showErrorMessage="1" errorTitle="Invalid start" error="Enter a date and time." sqref="E224">
      <formula1>ISNUMBER(E224)</formula1>
    </dataValidation>
    <dataValidation type="custom" allowBlank="1" showErrorMessage="1" errorTitle="Invalid start" error="Enter a date and time." sqref="E225">
      <formula1>ISNUMBER(E225)</formula1>
    </dataValidation>
    <dataValidation type="custom" allowBlank="1" showErrorMessage="1" errorTitle="Invalid start" error="Enter a date and time." sqref="E226">
      <formula1>ISNUMBER(E226)</formula1>
    </dataValidation>
    <dataValidation type="custom" allowBlank="1" showErrorMessage="1" errorTitle="Invalid start" error="Enter a date and time." sqref="E227">
      <formula1>ISNUMBER(E227)</formula1>
    </dataValidation>
    <dataValidation type="custom" allowBlank="1" showErrorMessage="1" errorTitle="Invalid start" error="Enter a date and time." sqref="E228">
      <formula1>ISNUMBER(E228)</formula1>
    </dataValidation>
    <dataValidation type="custom" allowBlank="1" showErrorMessage="1" errorTitle="Invalid start" error="Enter a date and time." sqref="E229">
      <formula1>ISNUMBER(E229)</formula1>
    </dataValidation>
    <dataValidation type="custom" allowBlank="1" showErrorMessage="1" errorTitle="Invalid start" error="Enter a date and time." sqref="E23">
      <formula1>ISNUMBER(E23)</formula1>
    </dataValidation>
    <dataValidation type="custom" allowBlank="1" showErrorMessage="1" errorTitle="Invalid start" error="Enter a date and time." sqref="E230">
      <formula1>ISNUMBER(E230)</formula1>
    </dataValidation>
    <dataValidation type="custom" allowBlank="1" showErrorMessage="1" errorTitle="Invalid start" error="Enter a date and time." sqref="E231">
      <formula1>ISNUMBER(E231)</formula1>
    </dataValidation>
    <dataValidation type="custom" allowBlank="1" showErrorMessage="1" errorTitle="Invalid start" error="Enter a date and time." sqref="E232">
      <formula1>ISNUMBER(E232)</formula1>
    </dataValidation>
    <dataValidation type="custom" allowBlank="1" showErrorMessage="1" errorTitle="Invalid start" error="Enter a date and time." sqref="E233">
      <formula1>ISNUMBER(E233)</formula1>
    </dataValidation>
    <dataValidation type="custom" allowBlank="1" showErrorMessage="1" errorTitle="Invalid start" error="Enter a date and time." sqref="E234">
      <formula1>ISNUMBER(E234)</formula1>
    </dataValidation>
    <dataValidation type="custom" allowBlank="1" showErrorMessage="1" errorTitle="Invalid start" error="Enter a date and time." sqref="E235">
      <formula1>ISNUMBER(E235)</formula1>
    </dataValidation>
    <dataValidation type="custom" allowBlank="1" showErrorMessage="1" errorTitle="Invalid start" error="Enter a date and time." sqref="E236">
      <formula1>ISNUMBER(E236)</formula1>
    </dataValidation>
    <dataValidation type="custom" allowBlank="1" showErrorMessage="1" errorTitle="Invalid start" error="Enter a date and time." sqref="E237">
      <formula1>ISNUMBER(E237)</formula1>
    </dataValidation>
    <dataValidation type="custom" allowBlank="1" showErrorMessage="1" errorTitle="Invalid start" error="Enter a date and time." sqref="E238">
      <formula1>ISNUMBER(E238)</formula1>
    </dataValidation>
    <dataValidation type="custom" allowBlank="1" showErrorMessage="1" errorTitle="Invalid start" error="Enter a date and time." sqref="E239">
      <formula1>ISNUMBER(E239)</formula1>
    </dataValidation>
    <dataValidation type="custom" allowBlank="1" showErrorMessage="1" errorTitle="Invalid start" error="Enter a date and time." sqref="E24">
      <formula1>ISNUMBER(E24)</formula1>
    </dataValidation>
    <dataValidation type="custom" allowBlank="1" showErrorMessage="1" errorTitle="Invalid start" error="Enter a date and time." sqref="E240">
      <formula1>ISNUMBER(E240)</formula1>
    </dataValidation>
    <dataValidation type="custom" allowBlank="1" showErrorMessage="1" errorTitle="Invalid start" error="Enter a date and time." sqref="E241">
      <formula1>ISNUMBER(E241)</formula1>
    </dataValidation>
    <dataValidation type="custom" allowBlank="1" showErrorMessage="1" errorTitle="Invalid start" error="Enter a date and time." sqref="E242">
      <formula1>ISNUMBER(E242)</formula1>
    </dataValidation>
    <dataValidation type="custom" allowBlank="1" showErrorMessage="1" errorTitle="Invalid start" error="Enter a date and time." sqref="E243">
      <formula1>ISNUMBER(E243)</formula1>
    </dataValidation>
    <dataValidation type="custom" allowBlank="1" showErrorMessage="1" errorTitle="Invalid start" error="Enter a date and time." sqref="E244">
      <formula1>ISNUMBER(E244)</formula1>
    </dataValidation>
    <dataValidation type="custom" allowBlank="1" showErrorMessage="1" errorTitle="Invalid start" error="Enter a date and time." sqref="E245">
      <formula1>ISNUMBER(E245)</formula1>
    </dataValidation>
    <dataValidation type="custom" allowBlank="1" showErrorMessage="1" errorTitle="Invalid start" error="Enter a date and time." sqref="E246">
      <formula1>ISNUMBER(E246)</formula1>
    </dataValidation>
    <dataValidation type="custom" allowBlank="1" showErrorMessage="1" errorTitle="Invalid start" error="Enter a date and time." sqref="E247">
      <formula1>ISNUMBER(E247)</formula1>
    </dataValidation>
    <dataValidation type="custom" allowBlank="1" showErrorMessage="1" errorTitle="Invalid start" error="Enter a date and time." sqref="E248">
      <formula1>ISNUMBER(E248)</formula1>
    </dataValidation>
    <dataValidation type="custom" allowBlank="1" showErrorMessage="1" errorTitle="Invalid start" error="Enter a date and time." sqref="E249">
      <formula1>ISNUMBER(E249)</formula1>
    </dataValidation>
    <dataValidation type="custom" allowBlank="1" showErrorMessage="1" errorTitle="Invalid start" error="Enter a date and time." sqref="E25">
      <formula1>ISNUMBER(E25)</formula1>
    </dataValidation>
    <dataValidation type="custom" allowBlank="1" showErrorMessage="1" errorTitle="Invalid start" error="Enter a date and time." sqref="E250">
      <formula1>ISNUMBER(E250)</formula1>
    </dataValidation>
    <dataValidation type="custom" allowBlank="1" showErrorMessage="1" errorTitle="Invalid start" error="Enter a date and time." sqref="E251">
      <formula1>ISNUMBER(E251)</formula1>
    </dataValidation>
    <dataValidation type="custom" allowBlank="1" showErrorMessage="1" errorTitle="Invalid start" error="Enter a date and time." sqref="E252">
      <formula1>ISNUMBER(E252)</formula1>
    </dataValidation>
    <dataValidation type="custom" allowBlank="1" showErrorMessage="1" errorTitle="Invalid start" error="Enter a date and time." sqref="E253">
      <formula1>ISNUMBER(E253)</formula1>
    </dataValidation>
    <dataValidation type="custom" allowBlank="1" showErrorMessage="1" errorTitle="Invalid start" error="Enter a date and time." sqref="E254">
      <formula1>ISNUMBER(E254)</formula1>
    </dataValidation>
    <dataValidation type="custom" allowBlank="1" showErrorMessage="1" errorTitle="Invalid start" error="Enter a date and time." sqref="E255">
      <formula1>ISNUMBER(E255)</formula1>
    </dataValidation>
    <dataValidation type="custom" allowBlank="1" showErrorMessage="1" errorTitle="Invalid start" error="Enter a date and time." sqref="E256">
      <formula1>ISNUMBER(E256)</formula1>
    </dataValidation>
    <dataValidation type="custom" allowBlank="1" showErrorMessage="1" errorTitle="Invalid start" error="Enter a date and time." sqref="E257">
      <formula1>ISNUMBER(E257)</formula1>
    </dataValidation>
    <dataValidation type="custom" allowBlank="1" showErrorMessage="1" errorTitle="Invalid start" error="Enter a date and time." sqref="E258">
      <formula1>ISNUMBER(E258)</formula1>
    </dataValidation>
    <dataValidation type="custom" allowBlank="1" showErrorMessage="1" errorTitle="Invalid start" error="Enter a date and time." sqref="E259">
      <formula1>ISNUMBER(E259)</formula1>
    </dataValidation>
    <dataValidation type="custom" allowBlank="1" showErrorMessage="1" errorTitle="Invalid start" error="Enter a date and time." sqref="E26">
      <formula1>ISNUMBER(E26)</formula1>
    </dataValidation>
    <dataValidation type="custom" allowBlank="1" showErrorMessage="1" errorTitle="Invalid start" error="Enter a date and time." sqref="E260">
      <formula1>ISNUMBER(E260)</formula1>
    </dataValidation>
    <dataValidation type="custom" allowBlank="1" showErrorMessage="1" errorTitle="Invalid start" error="Enter a date and time." sqref="E261">
      <formula1>ISNUMBER(E261)</formula1>
    </dataValidation>
    <dataValidation type="custom" allowBlank="1" showErrorMessage="1" errorTitle="Invalid start" error="Enter a date and time." sqref="E262">
      <formula1>ISNUMBER(E262)</formula1>
    </dataValidation>
    <dataValidation type="custom" allowBlank="1" showErrorMessage="1" errorTitle="Invalid start" error="Enter a date and time." sqref="E263">
      <formula1>ISNUMBER(E263)</formula1>
    </dataValidation>
    <dataValidation type="custom" allowBlank="1" showErrorMessage="1" errorTitle="Invalid start" error="Enter a date and time." sqref="E264">
      <formula1>ISNUMBER(E264)</formula1>
    </dataValidation>
    <dataValidation type="custom" allowBlank="1" showErrorMessage="1" errorTitle="Invalid start" error="Enter a date and time." sqref="E265">
      <formula1>ISNUMBER(E265)</formula1>
    </dataValidation>
    <dataValidation type="custom" allowBlank="1" showErrorMessage="1" errorTitle="Invalid start" error="Enter a date and time." sqref="E266">
      <formula1>ISNUMBER(E266)</formula1>
    </dataValidation>
    <dataValidation type="custom" allowBlank="1" showErrorMessage="1" errorTitle="Invalid start" error="Enter a date and time." sqref="E267">
      <formula1>ISNUMBER(E267)</formula1>
    </dataValidation>
    <dataValidation type="custom" allowBlank="1" showErrorMessage="1" errorTitle="Invalid start" error="Enter a date and time." sqref="E268">
      <formula1>ISNUMBER(E268)</formula1>
    </dataValidation>
    <dataValidation type="custom" allowBlank="1" showErrorMessage="1" errorTitle="Invalid start" error="Enter a date and time." sqref="E269">
      <formula1>ISNUMBER(E269)</formula1>
    </dataValidation>
    <dataValidation type="custom" allowBlank="1" showErrorMessage="1" errorTitle="Invalid start" error="Enter a date and time." sqref="E27">
      <formula1>ISNUMBER(E27)</formula1>
    </dataValidation>
    <dataValidation type="custom" allowBlank="1" showErrorMessage="1" errorTitle="Invalid start" error="Enter a date and time." sqref="E270">
      <formula1>ISNUMBER(E270)</formula1>
    </dataValidation>
    <dataValidation type="custom" allowBlank="1" showErrorMessage="1" errorTitle="Invalid start" error="Enter a date and time." sqref="E271">
      <formula1>ISNUMBER(E271)</formula1>
    </dataValidation>
    <dataValidation type="custom" allowBlank="1" showErrorMessage="1" errorTitle="Invalid start" error="Enter a date and time." sqref="E272">
      <formula1>ISNUMBER(E272)</formula1>
    </dataValidation>
    <dataValidation type="custom" allowBlank="1" showErrorMessage="1" errorTitle="Invalid start" error="Enter a date and time." sqref="E273">
      <formula1>ISNUMBER(E273)</formula1>
    </dataValidation>
    <dataValidation type="custom" allowBlank="1" showErrorMessage="1" errorTitle="Invalid start" error="Enter a date and time." sqref="E274">
      <formula1>ISNUMBER(E274)</formula1>
    </dataValidation>
    <dataValidation type="custom" allowBlank="1" showErrorMessage="1" errorTitle="Invalid start" error="Enter a date and time." sqref="E275">
      <formula1>ISNUMBER(E275)</formula1>
    </dataValidation>
    <dataValidation type="custom" allowBlank="1" showErrorMessage="1" errorTitle="Invalid start" error="Enter a date and time." sqref="E276">
      <formula1>ISNUMBER(E276)</formula1>
    </dataValidation>
    <dataValidation type="custom" allowBlank="1" showErrorMessage="1" errorTitle="Invalid start" error="Enter a date and time." sqref="E277">
      <formula1>ISNUMBER(E277)</formula1>
    </dataValidation>
    <dataValidation type="custom" allowBlank="1" showErrorMessage="1" errorTitle="Invalid start" error="Enter a date and time." sqref="E278">
      <formula1>ISNUMBER(E278)</formula1>
    </dataValidation>
    <dataValidation type="custom" allowBlank="1" showErrorMessage="1" errorTitle="Invalid start" error="Enter a date and time." sqref="E279">
      <formula1>ISNUMBER(E279)</formula1>
    </dataValidation>
    <dataValidation type="custom" allowBlank="1" showErrorMessage="1" errorTitle="Invalid start" error="Enter a date and time." sqref="E28">
      <formula1>ISNUMBER(E28)</formula1>
    </dataValidation>
    <dataValidation type="custom" allowBlank="1" showErrorMessage="1" errorTitle="Invalid start" error="Enter a date and time." sqref="E280">
      <formula1>ISNUMBER(E280)</formula1>
    </dataValidation>
    <dataValidation type="custom" allowBlank="1" showErrorMessage="1" errorTitle="Invalid start" error="Enter a date and time." sqref="E281">
      <formula1>ISNUMBER(E281)</formula1>
    </dataValidation>
    <dataValidation type="custom" allowBlank="1" showErrorMessage="1" errorTitle="Invalid start" error="Enter a date and time." sqref="E282">
      <formula1>ISNUMBER(E282)</formula1>
    </dataValidation>
    <dataValidation type="custom" allowBlank="1" showErrorMessage="1" errorTitle="Invalid start" error="Enter a date and time." sqref="E283">
      <formula1>ISNUMBER(E283)</formula1>
    </dataValidation>
    <dataValidation type="custom" allowBlank="1" showErrorMessage="1" errorTitle="Invalid start" error="Enter a date and time." sqref="E284">
      <formula1>ISNUMBER(E284)</formula1>
    </dataValidation>
    <dataValidation type="custom" allowBlank="1" showErrorMessage="1" errorTitle="Invalid start" error="Enter a date and time." sqref="E285">
      <formula1>ISNUMBER(E285)</formula1>
    </dataValidation>
    <dataValidation type="custom" allowBlank="1" showErrorMessage="1" errorTitle="Invalid start" error="Enter a date and time." sqref="E286">
      <formula1>ISNUMBER(E286)</formula1>
    </dataValidation>
    <dataValidation type="custom" allowBlank="1" showErrorMessage="1" errorTitle="Invalid start" error="Enter a date and time." sqref="E287">
      <formula1>ISNUMBER(E287)</formula1>
    </dataValidation>
    <dataValidation type="custom" allowBlank="1" showErrorMessage="1" errorTitle="Invalid start" error="Enter a date and time." sqref="E288">
      <formula1>ISNUMBER(E288)</formula1>
    </dataValidation>
    <dataValidation type="custom" allowBlank="1" showErrorMessage="1" errorTitle="Invalid start" error="Enter a date and time." sqref="E289">
      <formula1>ISNUMBER(E289)</formula1>
    </dataValidation>
    <dataValidation type="custom" allowBlank="1" showErrorMessage="1" errorTitle="Invalid start" error="Enter a date and time." sqref="E29">
      <formula1>ISNUMBER(E29)</formula1>
    </dataValidation>
    <dataValidation type="custom" allowBlank="1" showErrorMessage="1" errorTitle="Invalid start" error="Enter a date and time." sqref="E290">
      <formula1>ISNUMBER(E290)</formula1>
    </dataValidation>
    <dataValidation type="custom" allowBlank="1" showErrorMessage="1" errorTitle="Invalid start" error="Enter a date and time." sqref="E291">
      <formula1>ISNUMBER(E291)</formula1>
    </dataValidation>
    <dataValidation type="custom" allowBlank="1" showErrorMessage="1" errorTitle="Invalid start" error="Enter a date and time." sqref="E292">
      <formula1>ISNUMBER(E292)</formula1>
    </dataValidation>
    <dataValidation type="custom" allowBlank="1" showErrorMessage="1" errorTitle="Invalid start" error="Enter a date and time." sqref="E293">
      <formula1>ISNUMBER(E293)</formula1>
    </dataValidation>
    <dataValidation type="custom" allowBlank="1" showErrorMessage="1" errorTitle="Invalid start" error="Enter a date and time." sqref="E294">
      <formula1>ISNUMBER(E294)</formula1>
    </dataValidation>
    <dataValidation type="custom" allowBlank="1" showErrorMessage="1" errorTitle="Invalid start" error="Enter a date and time." sqref="E295">
      <formula1>ISNUMBER(E295)</formula1>
    </dataValidation>
    <dataValidation type="custom" allowBlank="1" showErrorMessage="1" errorTitle="Invalid start" error="Enter a date and time." sqref="E296">
      <formula1>ISNUMBER(E296)</formula1>
    </dataValidation>
    <dataValidation type="custom" allowBlank="1" showErrorMessage="1" errorTitle="Invalid start" error="Enter a date and time." sqref="E297">
      <formula1>ISNUMBER(E297)</formula1>
    </dataValidation>
    <dataValidation type="custom" allowBlank="1" showErrorMessage="1" errorTitle="Invalid start" error="Enter a date and time." sqref="E298">
      <formula1>ISNUMBER(E298)</formula1>
    </dataValidation>
    <dataValidation type="custom" allowBlank="1" showErrorMessage="1" errorTitle="Invalid start" error="Enter a date and time." sqref="E299">
      <formula1>ISNUMBER(E299)</formula1>
    </dataValidation>
    <dataValidation type="custom" allowBlank="1" showErrorMessage="1" errorTitle="Invalid start" error="Enter a date and time." sqref="E3">
      <formula1>ISNUMBER(E3)</formula1>
    </dataValidation>
    <dataValidation type="custom" allowBlank="1" showErrorMessage="1" errorTitle="Invalid start" error="Enter a date and time." sqref="E30">
      <formula1>ISNUMBER(E30)</formula1>
    </dataValidation>
    <dataValidation type="custom" allowBlank="1" showErrorMessage="1" errorTitle="Invalid start" error="Enter a date and time." sqref="E300">
      <formula1>ISNUMBER(E300)</formula1>
    </dataValidation>
    <dataValidation type="custom" allowBlank="1" showErrorMessage="1" errorTitle="Invalid start" error="Enter a date and time." sqref="E31">
      <formula1>ISNUMBER(E31)</formula1>
    </dataValidation>
    <dataValidation type="custom" allowBlank="1" showErrorMessage="1" errorTitle="Invalid start" error="Enter a date and time." sqref="E32">
      <formula1>ISNUMBER(E32)</formula1>
    </dataValidation>
    <dataValidation type="custom" allowBlank="1" showErrorMessage="1" errorTitle="Invalid start" error="Enter a date and time." sqref="E33">
      <formula1>ISNUMBER(E33)</formula1>
    </dataValidation>
    <dataValidation type="custom" allowBlank="1" showErrorMessage="1" errorTitle="Invalid start" error="Enter a date and time." sqref="E34">
      <formula1>ISNUMBER(E34)</formula1>
    </dataValidation>
    <dataValidation type="custom" allowBlank="1" showErrorMessage="1" errorTitle="Invalid start" error="Enter a date and time." sqref="E35">
      <formula1>ISNUMBER(E35)</formula1>
    </dataValidation>
    <dataValidation type="custom" allowBlank="1" showErrorMessage="1" errorTitle="Invalid start" error="Enter a date and time." sqref="E36">
      <formula1>ISNUMBER(E36)</formula1>
    </dataValidation>
    <dataValidation type="custom" allowBlank="1" showErrorMessage="1" errorTitle="Invalid start" error="Enter a date and time." sqref="E37">
      <formula1>ISNUMBER(E37)</formula1>
    </dataValidation>
    <dataValidation type="custom" allowBlank="1" showErrorMessage="1" errorTitle="Invalid start" error="Enter a date and time." sqref="E38">
      <formula1>ISNUMBER(E38)</formula1>
    </dataValidation>
    <dataValidation type="custom" allowBlank="1" showErrorMessage="1" errorTitle="Invalid start" error="Enter a date and time." sqref="E39">
      <formula1>ISNUMBER(E39)</formula1>
    </dataValidation>
    <dataValidation type="custom" allowBlank="1" showErrorMessage="1" errorTitle="Invalid start" error="Enter a date and time." sqref="E4">
      <formula1>ISNUMBER(E4)</formula1>
    </dataValidation>
    <dataValidation type="custom" allowBlank="1" showErrorMessage="1" errorTitle="Invalid start" error="Enter a date and time." sqref="E40">
      <formula1>ISNUMBER(E40)</formula1>
    </dataValidation>
    <dataValidation type="custom" allowBlank="1" showErrorMessage="1" errorTitle="Invalid start" error="Enter a date and time." sqref="E41">
      <formula1>ISNUMBER(E41)</formula1>
    </dataValidation>
    <dataValidation type="custom" allowBlank="1" showErrorMessage="1" errorTitle="Invalid start" error="Enter a date and time." sqref="E42">
      <formula1>ISNUMBER(E42)</formula1>
    </dataValidation>
    <dataValidation type="custom" allowBlank="1" showErrorMessage="1" errorTitle="Invalid start" error="Enter a date and time." sqref="E43">
      <formula1>ISNUMBER(E43)</formula1>
    </dataValidation>
    <dataValidation type="custom" allowBlank="1" showErrorMessage="1" errorTitle="Invalid start" error="Enter a date and time." sqref="E44">
      <formula1>ISNUMBER(E44)</formula1>
    </dataValidation>
    <dataValidation type="custom" allowBlank="1" showErrorMessage="1" errorTitle="Invalid start" error="Enter a date and time." sqref="E45">
      <formula1>ISNUMBER(E45)</formula1>
    </dataValidation>
    <dataValidation type="custom" allowBlank="1" showErrorMessage="1" errorTitle="Invalid start" error="Enter a date and time." sqref="E46">
      <formula1>ISNUMBER(E46)</formula1>
    </dataValidation>
    <dataValidation type="custom" allowBlank="1" showErrorMessage="1" errorTitle="Invalid start" error="Enter a date and time." sqref="E47">
      <formula1>ISNUMBER(E47)</formula1>
    </dataValidation>
    <dataValidation type="custom" allowBlank="1" showErrorMessage="1" errorTitle="Invalid start" error="Enter a date and time." sqref="E48">
      <formula1>ISNUMBER(E48)</formula1>
    </dataValidation>
    <dataValidation type="custom" allowBlank="1" showErrorMessage="1" errorTitle="Invalid start" error="Enter a date and time." sqref="E49">
      <formula1>ISNUMBER(E49)</formula1>
    </dataValidation>
    <dataValidation type="custom" allowBlank="1" showErrorMessage="1" errorTitle="Invalid start" error="Enter a date and time." sqref="E5">
      <formula1>ISNUMBER(E5)</formula1>
    </dataValidation>
    <dataValidation type="custom" allowBlank="1" showErrorMessage="1" errorTitle="Invalid start" error="Enter a date and time." sqref="E50">
      <formula1>ISNUMBER(E50)</formula1>
    </dataValidation>
    <dataValidation type="custom" allowBlank="1" showErrorMessage="1" errorTitle="Invalid start" error="Enter a date and time." sqref="E51">
      <formula1>ISNUMBER(E51)</formula1>
    </dataValidation>
    <dataValidation type="custom" allowBlank="1" showErrorMessage="1" errorTitle="Invalid start" error="Enter a date and time." sqref="E52">
      <formula1>ISNUMBER(E52)</formula1>
    </dataValidation>
    <dataValidation type="custom" allowBlank="1" showErrorMessage="1" errorTitle="Invalid start" error="Enter a date and time." sqref="E53">
      <formula1>ISNUMBER(E53)</formula1>
    </dataValidation>
    <dataValidation type="custom" allowBlank="1" showErrorMessage="1" errorTitle="Invalid start" error="Enter a date and time." sqref="E54">
      <formula1>ISNUMBER(E54)</formula1>
    </dataValidation>
    <dataValidation type="custom" allowBlank="1" showErrorMessage="1" errorTitle="Invalid start" error="Enter a date and time." sqref="E55">
      <formula1>ISNUMBER(E55)</formula1>
    </dataValidation>
    <dataValidation type="custom" allowBlank="1" showErrorMessage="1" errorTitle="Invalid start" error="Enter a date and time." sqref="E56">
      <formula1>ISNUMBER(E56)</formula1>
    </dataValidation>
    <dataValidation type="custom" allowBlank="1" showErrorMessage="1" errorTitle="Invalid start" error="Enter a date and time." sqref="E57">
      <formula1>ISNUMBER(E57)</formula1>
    </dataValidation>
    <dataValidation type="custom" allowBlank="1" showErrorMessage="1" errorTitle="Invalid start" error="Enter a date and time." sqref="E58">
      <formula1>ISNUMBER(E58)</formula1>
    </dataValidation>
    <dataValidation type="custom" allowBlank="1" showErrorMessage="1" errorTitle="Invalid start" error="Enter a date and time." sqref="E59">
      <formula1>ISNUMBER(E59)</formula1>
    </dataValidation>
    <dataValidation type="custom" allowBlank="1" showErrorMessage="1" errorTitle="Invalid start" error="Enter a date and time." sqref="E6">
      <formula1>ISNUMBER(E6)</formula1>
    </dataValidation>
    <dataValidation type="custom" allowBlank="1" showErrorMessage="1" errorTitle="Invalid start" error="Enter a date and time." sqref="E60">
      <formula1>ISNUMBER(E60)</formula1>
    </dataValidation>
    <dataValidation type="custom" allowBlank="1" showErrorMessage="1" errorTitle="Invalid start" error="Enter a date and time." sqref="E61">
      <formula1>ISNUMBER(E61)</formula1>
    </dataValidation>
    <dataValidation type="custom" allowBlank="1" showErrorMessage="1" errorTitle="Invalid start" error="Enter a date and time." sqref="E62">
      <formula1>ISNUMBER(E62)</formula1>
    </dataValidation>
    <dataValidation type="custom" allowBlank="1" showErrorMessage="1" errorTitle="Invalid start" error="Enter a date and time." sqref="E63">
      <formula1>ISNUMBER(E63)</formula1>
    </dataValidation>
    <dataValidation type="custom" allowBlank="1" showErrorMessage="1" errorTitle="Invalid start" error="Enter a date and time." sqref="E64">
      <formula1>ISNUMBER(E64)</formula1>
    </dataValidation>
    <dataValidation type="custom" allowBlank="1" showErrorMessage="1" errorTitle="Invalid start" error="Enter a date and time." sqref="E65">
      <formula1>ISNUMBER(E65)</formula1>
    </dataValidation>
    <dataValidation type="custom" allowBlank="1" showErrorMessage="1" errorTitle="Invalid start" error="Enter a date and time." sqref="E66">
      <formula1>ISNUMBER(E66)</formula1>
    </dataValidation>
    <dataValidation type="custom" allowBlank="1" showErrorMessage="1" errorTitle="Invalid start" error="Enter a date and time." sqref="E67">
      <formula1>ISNUMBER(E67)</formula1>
    </dataValidation>
    <dataValidation type="custom" allowBlank="1" showErrorMessage="1" errorTitle="Invalid start" error="Enter a date and time." sqref="E68">
      <formula1>ISNUMBER(E68)</formula1>
    </dataValidation>
    <dataValidation type="custom" allowBlank="1" showErrorMessage="1" errorTitle="Invalid start" error="Enter a date and time." sqref="E69">
      <formula1>ISNUMBER(E69)</formula1>
    </dataValidation>
    <dataValidation type="custom" allowBlank="1" showErrorMessage="1" errorTitle="Invalid start" error="Enter a date and time." sqref="E7">
      <formula1>ISNUMBER(E7)</formula1>
    </dataValidation>
    <dataValidation type="custom" allowBlank="1" showErrorMessage="1" errorTitle="Invalid start" error="Enter a date and time." sqref="E70">
      <formula1>ISNUMBER(E70)</formula1>
    </dataValidation>
    <dataValidation type="custom" allowBlank="1" showErrorMessage="1" errorTitle="Invalid start" error="Enter a date and time." sqref="E71">
      <formula1>ISNUMBER(E71)</formula1>
    </dataValidation>
    <dataValidation type="custom" allowBlank="1" showErrorMessage="1" errorTitle="Invalid start" error="Enter a date and time." sqref="E72">
      <formula1>ISNUMBER(E72)</formula1>
    </dataValidation>
    <dataValidation type="custom" allowBlank="1" showErrorMessage="1" errorTitle="Invalid start" error="Enter a date and time." sqref="E73">
      <formula1>ISNUMBER(E73)</formula1>
    </dataValidation>
    <dataValidation type="custom" allowBlank="1" showErrorMessage="1" errorTitle="Invalid start" error="Enter a date and time." sqref="E74">
      <formula1>ISNUMBER(E74)</formula1>
    </dataValidation>
    <dataValidation type="custom" allowBlank="1" showErrorMessage="1" errorTitle="Invalid start" error="Enter a date and time." sqref="E75">
      <formula1>ISNUMBER(E75)</formula1>
    </dataValidation>
    <dataValidation type="custom" allowBlank="1" showErrorMessage="1" errorTitle="Invalid start" error="Enter a date and time." sqref="E76">
      <formula1>ISNUMBER(E76)</formula1>
    </dataValidation>
    <dataValidation type="custom" allowBlank="1" showErrorMessage="1" errorTitle="Invalid start" error="Enter a date and time." sqref="E77">
      <formula1>ISNUMBER(E77)</formula1>
    </dataValidation>
    <dataValidation type="custom" allowBlank="1" showErrorMessage="1" errorTitle="Invalid start" error="Enter a date and time." sqref="E78">
      <formula1>ISNUMBER(E78)</formula1>
    </dataValidation>
    <dataValidation type="custom" allowBlank="1" showErrorMessage="1" errorTitle="Invalid start" error="Enter a date and time." sqref="E79">
      <formula1>ISNUMBER(E79)</formula1>
    </dataValidation>
    <dataValidation type="custom" allowBlank="1" showErrorMessage="1" errorTitle="Invalid start" error="Enter a date and time." sqref="E8">
      <formula1>ISNUMBER(E8)</formula1>
    </dataValidation>
    <dataValidation type="custom" allowBlank="1" showErrorMessage="1" errorTitle="Invalid start" error="Enter a date and time." sqref="E80">
      <formula1>ISNUMBER(E80)</formula1>
    </dataValidation>
    <dataValidation type="custom" allowBlank="1" showErrorMessage="1" errorTitle="Invalid start" error="Enter a date and time." sqref="E81">
      <formula1>ISNUMBER(E81)</formula1>
    </dataValidation>
    <dataValidation type="custom" allowBlank="1" showErrorMessage="1" errorTitle="Invalid start" error="Enter a date and time." sqref="E82">
      <formula1>ISNUMBER(E82)</formula1>
    </dataValidation>
    <dataValidation type="custom" allowBlank="1" showErrorMessage="1" errorTitle="Invalid start" error="Enter a date and time." sqref="E83">
      <formula1>ISNUMBER(E83)</formula1>
    </dataValidation>
    <dataValidation type="custom" allowBlank="1" showErrorMessage="1" errorTitle="Invalid start" error="Enter a date and time." sqref="E84">
      <formula1>ISNUMBER(E84)</formula1>
    </dataValidation>
    <dataValidation type="custom" allowBlank="1" showErrorMessage="1" errorTitle="Invalid start" error="Enter a date and time." sqref="E85">
      <formula1>ISNUMBER(E85)</formula1>
    </dataValidation>
    <dataValidation type="custom" allowBlank="1" showErrorMessage="1" errorTitle="Invalid start" error="Enter a date and time." sqref="E86">
      <formula1>ISNUMBER(E86)</formula1>
    </dataValidation>
    <dataValidation type="custom" allowBlank="1" showErrorMessage="1" errorTitle="Invalid start" error="Enter a date and time." sqref="E87">
      <formula1>ISNUMBER(E87)</formula1>
    </dataValidation>
    <dataValidation type="custom" allowBlank="1" showErrorMessage="1" errorTitle="Invalid start" error="Enter a date and time." sqref="E88">
      <formula1>ISNUMBER(E88)</formula1>
    </dataValidation>
    <dataValidation type="custom" allowBlank="1" showErrorMessage="1" errorTitle="Invalid start" error="Enter a date and time." sqref="E89">
      <formula1>ISNUMBER(E89)</formula1>
    </dataValidation>
    <dataValidation type="custom" allowBlank="1" showErrorMessage="1" errorTitle="Invalid start" error="Enter a date and time." sqref="E9">
      <formula1>ISNUMBER(E9)</formula1>
    </dataValidation>
    <dataValidation type="custom" allowBlank="1" showErrorMessage="1" errorTitle="Invalid start" error="Enter a date and time." sqref="E90">
      <formula1>ISNUMBER(E90)</formula1>
    </dataValidation>
    <dataValidation type="custom" allowBlank="1" showErrorMessage="1" errorTitle="Invalid start" error="Enter a date and time." sqref="E91">
      <formula1>ISNUMBER(E91)</formula1>
    </dataValidation>
    <dataValidation type="custom" allowBlank="1" showErrorMessage="1" errorTitle="Invalid start" error="Enter a date and time." sqref="E92">
      <formula1>ISNUMBER(E92)</formula1>
    </dataValidation>
    <dataValidation type="custom" allowBlank="1" showErrorMessage="1" errorTitle="Invalid start" error="Enter a date and time." sqref="E93">
      <formula1>ISNUMBER(E93)</formula1>
    </dataValidation>
    <dataValidation type="custom" allowBlank="1" showErrorMessage="1" errorTitle="Invalid start" error="Enter a date and time." sqref="E94">
      <formula1>ISNUMBER(E94)</formula1>
    </dataValidation>
    <dataValidation type="custom" allowBlank="1" showErrorMessage="1" errorTitle="Invalid start" error="Enter a date and time." sqref="E95">
      <formula1>ISNUMBER(E95)</formula1>
    </dataValidation>
    <dataValidation type="custom" allowBlank="1" showErrorMessage="1" errorTitle="Invalid start" error="Enter a date and time." sqref="E96">
      <formula1>ISNUMBER(E96)</formula1>
    </dataValidation>
    <dataValidation type="custom" allowBlank="1" showErrorMessage="1" errorTitle="Invalid start" error="Enter a date and time." sqref="E97">
      <formula1>ISNUMBER(E97)</formula1>
    </dataValidation>
    <dataValidation type="custom" allowBlank="1" showErrorMessage="1" errorTitle="Invalid start" error="Enter a date and time." sqref="E98">
      <formula1>ISNUMBER(E98)</formula1>
    </dataValidation>
    <dataValidation type="custom" allowBlank="1" showErrorMessage="1" errorTitle="Invalid start" error="Enter a date and time." sqref="E99">
      <formula1>ISNUMBER(E99)</formula1>
    </dataValidation>
    <dataValidation type="decimal" allowBlank="1" showErrorMessage="1" errorTitle="Invalid hours" error="Enter a number between 0 and 1000" sqref="F10:F300">
      <formula1>0</formula1>
      <formula2>1000</formula2>
    </dataValidation>
    <dataValidation type="decimal" allowBlank="1" showErrorMessage="1" errorTitle="Invalid hours" error="Enter a number between 0 and 1000" sqref="F2:F300">
      <formula1>0</formula1>
      <formula2>1000</formula2>
    </dataValidation>
    <dataValidation type="list" allowBlank="1" showErrorMessage="1" errorTitle="Unknown step" error="Pick a Step ID from this sheet." sqref="G2:G300">
      <formula1>$A$2:$A$300</formula1>
    </dataValidation>
    <dataValidation type="list" allowBlank="1" showErrorMessage="1" errorTitle="Unknown status" error="Pick a status from the list." sqref="H2:H300">
      <formula1>"Not started,In progress,Done,Blocked"</formula1>
    </dataValidation>
    <dataValidation type="list" allowBlank="1" showErrorMessage="1" errorTitle="Y or N" error="Pick Y or N." sqref="I2:J300">
      <formula1>"Y,N"</formula1>
    </dataValidation>
    <dataValidation type="list" allowBlank="1" showErrorMessage="1" errorTitle="Unknown gate" error="Pick a Gate ID from Gates." sqref="K2:K300">
      <formula1>Gates!$A$2:$A$50</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pane ySplit="1" topLeftCell="A2" activePane="bottomLeft" state="frozen"/>
      <selection pane="bottomLeft"/>
    </sheetView>
  </sheetViews>
  <sheetFormatPr defaultRowHeight="15" outlineLevelRow="0" outlineLevelCol="0" x14ac:dyDescent="55"/>
  <cols>
    <col min="2" max="2" width="30" customWidth="1"/>
    <col min="3" max="3" width="18" customWidth="1"/>
    <col min="4" max="4" width="14" customWidth="1"/>
    <col min="5" max="6" width="11" customWidth="1"/>
    <col min="7" max="7" width="13" customWidth="1"/>
  </cols>
  <sheetData>
    <row r="1" ht="34" customHeight="1" spans="1:7" x14ac:dyDescent="0.25">
      <c r="A1" s="11" t="s">
        <v>38</v>
      </c>
      <c r="B1" s="11" t="s">
        <v>90</v>
      </c>
      <c r="C1" s="11" t="s">
        <v>91</v>
      </c>
      <c r="D1" s="11" t="s">
        <v>92</v>
      </c>
      <c r="E1" s="11" t="s">
        <v>93</v>
      </c>
      <c r="F1" s="11" t="s">
        <v>94</v>
      </c>
      <c r="G1" s="11" t="s">
        <v>43</v>
      </c>
    </row>
    <row r="2" ht="26" customHeight="1" spans="1:7" x14ac:dyDescent="0.25">
      <c r="A2" s="12" t="s">
        <v>51</v>
      </c>
      <c r="B2" s="13" t="s">
        <v>95</v>
      </c>
      <c r="C2" s="14">
        <v>46556.99930555555</v>
      </c>
      <c r="D2" s="12" t="s">
        <v>55</v>
      </c>
      <c r="E2" s="12" t="s">
        <v>96</v>
      </c>
      <c r="F2" s="18">
        <f>IF(OR($A2="",$G2="Duplicate ID"),"",IF(SUMPRODUCT(--(Runbook!$K$2:$K$300=$A2))=0,"n/a",SUMPRODUCT((Runbook!$K$2:$K$300=$A2)*(Runbook!$H$2:$H$300="Done"))/SUMPRODUCT(--(Runbook!$K$2:$K$300=$A2))))</f>
        <v>1</v>
      </c>
      <c r="G2" s="17" t="str">
        <f>IF(COUNTA($A2:$E2)=0,"",IF($A2="","Check ID",IF(SUMPRODUCT(--($A$2:$A2=$A2))&gt;1,"Duplicate ID",IF(NOT(OR(E2="Go",E2="No-go",E2="Pending")),"Check inputs","OK"))))</f>
        <v>OK</v>
      </c>
    </row>
    <row r="3" ht="26" customHeight="1" spans="1:7" x14ac:dyDescent="0.25">
      <c r="A3" s="12" t="s">
        <v>62</v>
      </c>
      <c r="B3" s="13" t="s">
        <v>97</v>
      </c>
      <c r="C3" s="14">
        <v>46557.375</v>
      </c>
      <c r="D3" s="12" t="s">
        <v>59</v>
      </c>
      <c r="E3" s="12" t="s">
        <v>96</v>
      </c>
      <c r="F3" s="18">
        <f>IF(OR($A3="",$G3="Duplicate ID"),"",IF(SUMPRODUCT(--(Runbook!$K$2:$K$300=$A3))=0,"n/a",SUMPRODUCT((Runbook!$K$2:$K$300=$A3)*(Runbook!$H$2:$H$300="Done"))/SUMPRODUCT(--(Runbook!$K$2:$K$300=$A3))))</f>
        <v>1</v>
      </c>
      <c r="G3" s="17" t="str">
        <f>IF(COUNTA($A3:$E3)=0,"",IF($A3="","Check ID",IF(SUMPRODUCT(--($A$2:$A3=$A3))&gt;1,"Duplicate ID",IF(NOT(OR(E3="Go",E3="No-go",E3="Pending")),"Check inputs","OK"))))</f>
        <v>OK</v>
      </c>
    </row>
    <row r="4" ht="26" customHeight="1" spans="1:7" x14ac:dyDescent="0.25">
      <c r="A4" s="12" t="s">
        <v>72</v>
      </c>
      <c r="B4" s="13" t="s">
        <v>98</v>
      </c>
      <c r="C4" s="14">
        <v>46557.70833333333</v>
      </c>
      <c r="D4" s="12" t="s">
        <v>82</v>
      </c>
      <c r="E4" s="12" t="s">
        <v>99</v>
      </c>
      <c r="F4" s="18">
        <f>IF(OR($A4="",$G4="Duplicate ID"),"",IF(SUMPRODUCT(--(Runbook!$K$2:$K$300=$A4))=0,"n/a",SUMPRODUCT((Runbook!$K$2:$K$300=$A4)*(Runbook!$H$2:$H$300="Done"))/SUMPRODUCT(--(Runbook!$K$2:$K$300=$A4))))</f>
        <v>0</v>
      </c>
      <c r="G4" s="17" t="str">
        <f>IF(COUNTA($A4:$E4)=0,"",IF($A4="","Check ID",IF(SUMPRODUCT(--($A$2:$A4=$A4))&gt;1,"Duplicate ID",IF(NOT(OR(E4="Go",E4="No-go",E4="Pending")),"Check inputs","OK"))))</f>
        <v>OK</v>
      </c>
    </row>
    <row r="5" ht="26" customHeight="1" spans="1:7" x14ac:dyDescent="0.25">
      <c r="A5" s="12" t="s">
        <v>85</v>
      </c>
      <c r="B5" s="13" t="s">
        <v>100</v>
      </c>
      <c r="C5" s="14">
        <v>46558.54166666667</v>
      </c>
      <c r="D5" s="12" t="s">
        <v>82</v>
      </c>
      <c r="E5" s="12" t="s">
        <v>99</v>
      </c>
      <c r="F5" s="18">
        <f>IF(OR($A5="",$G5="Duplicate ID"),"",IF(SUMPRODUCT(--(Runbook!$K$2:$K$300=$A5))=0,"n/a",SUMPRODUCT((Runbook!$K$2:$K$300=$A5)*(Runbook!$H$2:$H$300="Done"))/SUMPRODUCT(--(Runbook!$K$2:$K$300=$A5))))</f>
        <v>0</v>
      </c>
      <c r="G5" s="17" t="str">
        <f>IF(COUNTA($A5:$E5)=0,"",IF($A5="","Check ID",IF(SUMPRODUCT(--($A$2:$A5=$A5))&gt;1,"Duplicate ID",IF(NOT(OR(E5="Go",E5="No-go",E5="Pending")),"Check inputs","OK"))))</f>
        <v>OK</v>
      </c>
    </row>
    <row r="6" ht="26" customHeight="1" spans="1:7" x14ac:dyDescent="0.25">
      <c r="A6" s="12"/>
      <c r="B6" s="13"/>
      <c r="C6" s="14"/>
      <c r="D6" s="12"/>
      <c r="E6" s="12"/>
      <c r="F6" s="18" t="str">
        <f>IF(OR($A6="",$G6="Duplicate ID"),"",IF(SUMPRODUCT(--(Runbook!$K$2:$K$300=$A6))=0,"n/a",SUMPRODUCT((Runbook!$K$2:$K$300=$A6)*(Runbook!$H$2:$H$300="Done"))/SUMPRODUCT(--(Runbook!$K$2:$K$300=$A6))))</f>
        <v/>
      </c>
      <c r="G6" s="17" t="str">
        <f>IF(COUNTA($A6:$E6)=0,"",IF($A6="","Check ID",IF(SUMPRODUCT(--($A$2:$A6=$A6))&gt;1,"Duplicate ID",IF(NOT(OR(E6="Go",E6="No-go",E6="Pending")),"Check inputs","OK"))))</f>
        <v/>
      </c>
    </row>
    <row r="7" ht="26" customHeight="1" spans="1:7" x14ac:dyDescent="0.25">
      <c r="A7" s="12"/>
      <c r="B7" s="13"/>
      <c r="C7" s="14"/>
      <c r="D7" s="12"/>
      <c r="E7" s="12"/>
      <c r="F7" s="18" t="str">
        <f>IF(OR($A7="",$G7="Duplicate ID"),"",IF(SUMPRODUCT(--(Runbook!$K$2:$K$300=$A7))=0,"n/a",SUMPRODUCT((Runbook!$K$2:$K$300=$A7)*(Runbook!$H$2:$H$300="Done"))/SUMPRODUCT(--(Runbook!$K$2:$K$300=$A7))))</f>
        <v/>
      </c>
      <c r="G7" s="17" t="str">
        <f>IF(COUNTA($A7:$E7)=0,"",IF($A7="","Check ID",IF(SUMPRODUCT(--($A$2:$A7=$A7))&gt;1,"Duplicate ID",IF(NOT(OR(E7="Go",E7="No-go",E7="Pending")),"Check inputs","OK"))))</f>
        <v/>
      </c>
    </row>
    <row r="8" ht="26" customHeight="1" spans="1:7" x14ac:dyDescent="0.25">
      <c r="A8" s="12"/>
      <c r="B8" s="13"/>
      <c r="C8" s="14"/>
      <c r="D8" s="12"/>
      <c r="E8" s="12"/>
      <c r="F8" s="18" t="str">
        <f>IF(OR($A8="",$G8="Duplicate ID"),"",IF(SUMPRODUCT(--(Runbook!$K$2:$K$300=$A8))=0,"n/a",SUMPRODUCT((Runbook!$K$2:$K$300=$A8)*(Runbook!$H$2:$H$300="Done"))/SUMPRODUCT(--(Runbook!$K$2:$K$300=$A8))))</f>
        <v/>
      </c>
      <c r="G8" s="17" t="str">
        <f>IF(COUNTA($A8:$E8)=0,"",IF($A8="","Check ID",IF(SUMPRODUCT(--($A$2:$A8=$A8))&gt;1,"Duplicate ID",IF(NOT(OR(E8="Go",E8="No-go",E8="Pending")),"Check inputs","OK"))))</f>
        <v/>
      </c>
    </row>
    <row r="9" ht="26" customHeight="1" spans="1:7" x14ac:dyDescent="0.25">
      <c r="A9" s="12"/>
      <c r="B9" s="13"/>
      <c r="C9" s="14"/>
      <c r="D9" s="12"/>
      <c r="E9" s="12"/>
      <c r="F9" s="18" t="str">
        <f>IF(OR($A9="",$G9="Duplicate ID"),"",IF(SUMPRODUCT(--(Runbook!$K$2:$K$300=$A9))=0,"n/a",SUMPRODUCT((Runbook!$K$2:$K$300=$A9)*(Runbook!$H$2:$H$300="Done"))/SUMPRODUCT(--(Runbook!$K$2:$K$300=$A9))))</f>
        <v/>
      </c>
      <c r="G9" s="17" t="str">
        <f>IF(COUNTA($A9:$E9)=0,"",IF($A9="","Check ID",IF(SUMPRODUCT(--($A$2:$A9=$A9))&gt;1,"Duplicate ID",IF(NOT(OR(E9="Go",E9="No-go",E9="Pending")),"Check inputs","OK"))))</f>
        <v/>
      </c>
    </row>
    <row r="10" ht="26" customHeight="1" spans="1:7" x14ac:dyDescent="0.25">
      <c r="A10" s="12"/>
      <c r="B10" s="13"/>
      <c r="C10" s="14"/>
      <c r="D10" s="12"/>
      <c r="E10" s="12"/>
      <c r="F10" s="18" t="str">
        <f>IF(OR($A10="",$G10="Duplicate ID"),"",IF(SUMPRODUCT(--(Runbook!$K$2:$K$300=$A10))=0,"n/a",SUMPRODUCT((Runbook!$K$2:$K$300=$A10)*(Runbook!$H$2:$H$300="Done"))/SUMPRODUCT(--(Runbook!$K$2:$K$300=$A10))))</f>
        <v/>
      </c>
      <c r="G10" s="17" t="str">
        <f>IF(COUNTA($A10:$E10)=0,"",IF($A10="","Check ID",IF(SUMPRODUCT(--($A$2:$A10=$A10))&gt;1,"Duplicate ID",IF(NOT(OR(E10="Go",E10="No-go",E10="Pending")),"Check inputs","OK"))))</f>
        <v/>
      </c>
    </row>
    <row r="11" ht="26" customHeight="1" spans="1:7" x14ac:dyDescent="0.25">
      <c r="A11" s="12"/>
      <c r="B11" s="13"/>
      <c r="C11" s="14"/>
      <c r="D11" s="12"/>
      <c r="E11" s="12"/>
      <c r="F11" s="18" t="str">
        <f>IF(OR($A11="",$G11="Duplicate ID"),"",IF(SUMPRODUCT(--(Runbook!$K$2:$K$300=$A11))=0,"n/a",SUMPRODUCT((Runbook!$K$2:$K$300=$A11)*(Runbook!$H$2:$H$300="Done"))/SUMPRODUCT(--(Runbook!$K$2:$K$300=$A11))))</f>
        <v/>
      </c>
      <c r="G11" s="17" t="str">
        <f>IF(COUNTA($A11:$E11)=0,"",IF($A11="","Check ID",IF(SUMPRODUCT(--($A$2:$A11=$A11))&gt;1,"Duplicate ID",IF(NOT(OR(E11="Go",E11="No-go",E11="Pending")),"Check inputs","OK"))))</f>
        <v/>
      </c>
    </row>
    <row r="12" ht="26" customHeight="1" spans="1:7" x14ac:dyDescent="0.25">
      <c r="A12" s="12"/>
      <c r="B12" s="13"/>
      <c r="C12" s="14"/>
      <c r="D12" s="12"/>
      <c r="E12" s="12"/>
      <c r="F12" s="18" t="str">
        <f>IF(OR($A12="",$G12="Duplicate ID"),"",IF(SUMPRODUCT(--(Runbook!$K$2:$K$300=$A12))=0,"n/a",SUMPRODUCT((Runbook!$K$2:$K$300=$A12)*(Runbook!$H$2:$H$300="Done"))/SUMPRODUCT(--(Runbook!$K$2:$K$300=$A12))))</f>
        <v/>
      </c>
      <c r="G12" s="17" t="str">
        <f>IF(COUNTA($A12:$E12)=0,"",IF($A12="","Check ID",IF(SUMPRODUCT(--($A$2:$A12=$A12))&gt;1,"Duplicate ID",IF(NOT(OR(E12="Go",E12="No-go",E12="Pending")),"Check inputs","OK"))))</f>
        <v/>
      </c>
    </row>
    <row r="13" ht="26" customHeight="1" spans="1:7" x14ac:dyDescent="0.25">
      <c r="A13" s="12"/>
      <c r="B13" s="13"/>
      <c r="C13" s="14"/>
      <c r="D13" s="12"/>
      <c r="E13" s="12"/>
      <c r="F13" s="18" t="str">
        <f>IF(OR($A13="",$G13="Duplicate ID"),"",IF(SUMPRODUCT(--(Runbook!$K$2:$K$300=$A13))=0,"n/a",SUMPRODUCT((Runbook!$K$2:$K$300=$A13)*(Runbook!$H$2:$H$300="Done"))/SUMPRODUCT(--(Runbook!$K$2:$K$300=$A13))))</f>
        <v/>
      </c>
      <c r="G13" s="17" t="str">
        <f>IF(COUNTA($A13:$E13)=0,"",IF($A13="","Check ID",IF(SUMPRODUCT(--($A$2:$A13=$A13))&gt;1,"Duplicate ID",IF(NOT(OR(E13="Go",E13="No-go",E13="Pending")),"Check inputs","OK"))))</f>
        <v/>
      </c>
    </row>
    <row r="14" ht="26" customHeight="1" spans="1:7" x14ac:dyDescent="0.25">
      <c r="A14" s="12"/>
      <c r="B14" s="13"/>
      <c r="C14" s="14"/>
      <c r="D14" s="12"/>
      <c r="E14" s="12"/>
      <c r="F14" s="18" t="str">
        <f>IF(OR($A14="",$G14="Duplicate ID"),"",IF(SUMPRODUCT(--(Runbook!$K$2:$K$300=$A14))=0,"n/a",SUMPRODUCT((Runbook!$K$2:$K$300=$A14)*(Runbook!$H$2:$H$300="Done"))/SUMPRODUCT(--(Runbook!$K$2:$K$300=$A14))))</f>
        <v/>
      </c>
      <c r="G14" s="17" t="str">
        <f>IF(COUNTA($A14:$E14)=0,"",IF($A14="","Check ID",IF(SUMPRODUCT(--($A$2:$A14=$A14))&gt;1,"Duplicate ID",IF(NOT(OR(E14="Go",E14="No-go",E14="Pending")),"Check inputs","OK"))))</f>
        <v/>
      </c>
    </row>
    <row r="15" ht="26" customHeight="1" spans="1:7" x14ac:dyDescent="0.25">
      <c r="A15" s="12"/>
      <c r="B15" s="13"/>
      <c r="C15" s="14"/>
      <c r="D15" s="12"/>
      <c r="E15" s="12"/>
      <c r="F15" s="18" t="str">
        <f>IF(OR($A15="",$G15="Duplicate ID"),"",IF(SUMPRODUCT(--(Runbook!$K$2:$K$300=$A15))=0,"n/a",SUMPRODUCT((Runbook!$K$2:$K$300=$A15)*(Runbook!$H$2:$H$300="Done"))/SUMPRODUCT(--(Runbook!$K$2:$K$300=$A15))))</f>
        <v/>
      </c>
      <c r="G15" s="17" t="str">
        <f>IF(COUNTA($A15:$E15)=0,"",IF($A15="","Check ID",IF(SUMPRODUCT(--($A$2:$A15=$A15))&gt;1,"Duplicate ID",IF(NOT(OR(E15="Go",E15="No-go",E15="Pending")),"Check inputs","OK"))))</f>
        <v/>
      </c>
    </row>
    <row r="16" ht="26" customHeight="1" spans="1:7" x14ac:dyDescent="0.25">
      <c r="A16" s="12"/>
      <c r="B16" s="13"/>
      <c r="C16" s="14"/>
      <c r="D16" s="12"/>
      <c r="E16" s="12"/>
      <c r="F16" s="18" t="str">
        <f>IF(OR($A16="",$G16="Duplicate ID"),"",IF(SUMPRODUCT(--(Runbook!$K$2:$K$300=$A16))=0,"n/a",SUMPRODUCT((Runbook!$K$2:$K$300=$A16)*(Runbook!$H$2:$H$300="Done"))/SUMPRODUCT(--(Runbook!$K$2:$K$300=$A16))))</f>
        <v/>
      </c>
      <c r="G16" s="17" t="str">
        <f>IF(COUNTA($A16:$E16)=0,"",IF($A16="","Check ID",IF(SUMPRODUCT(--($A$2:$A16=$A16))&gt;1,"Duplicate ID",IF(NOT(OR(E16="Go",E16="No-go",E16="Pending")),"Check inputs","OK"))))</f>
        <v/>
      </c>
    </row>
    <row r="17" ht="26" customHeight="1" spans="1:7" x14ac:dyDescent="0.25">
      <c r="A17" s="12"/>
      <c r="B17" s="13"/>
      <c r="C17" s="14"/>
      <c r="D17" s="12"/>
      <c r="E17" s="12"/>
      <c r="F17" s="18" t="str">
        <f>IF(OR($A17="",$G17="Duplicate ID"),"",IF(SUMPRODUCT(--(Runbook!$K$2:$K$300=$A17))=0,"n/a",SUMPRODUCT((Runbook!$K$2:$K$300=$A17)*(Runbook!$H$2:$H$300="Done"))/SUMPRODUCT(--(Runbook!$K$2:$K$300=$A17))))</f>
        <v/>
      </c>
      <c r="G17" s="17" t="str">
        <f>IF(COUNTA($A17:$E17)=0,"",IF($A17="","Check ID",IF(SUMPRODUCT(--($A$2:$A17=$A17))&gt;1,"Duplicate ID",IF(NOT(OR(E17="Go",E17="No-go",E17="Pending")),"Check inputs","OK"))))</f>
        <v/>
      </c>
    </row>
    <row r="18" ht="26" customHeight="1" spans="1:7" x14ac:dyDescent="0.25">
      <c r="A18" s="12"/>
      <c r="B18" s="13"/>
      <c r="C18" s="14"/>
      <c r="D18" s="12"/>
      <c r="E18" s="12"/>
      <c r="F18" s="18" t="str">
        <f>IF(OR($A18="",$G18="Duplicate ID"),"",IF(SUMPRODUCT(--(Runbook!$K$2:$K$300=$A18))=0,"n/a",SUMPRODUCT((Runbook!$K$2:$K$300=$A18)*(Runbook!$H$2:$H$300="Done"))/SUMPRODUCT(--(Runbook!$K$2:$K$300=$A18))))</f>
        <v/>
      </c>
      <c r="G18" s="17" t="str">
        <f>IF(COUNTA($A18:$E18)=0,"",IF($A18="","Check ID",IF(SUMPRODUCT(--($A$2:$A18=$A18))&gt;1,"Duplicate ID",IF(NOT(OR(E18="Go",E18="No-go",E18="Pending")),"Check inputs","OK"))))</f>
        <v/>
      </c>
    </row>
    <row r="19" ht="26" customHeight="1" spans="1:7" x14ac:dyDescent="0.25">
      <c r="A19" s="12"/>
      <c r="B19" s="13"/>
      <c r="C19" s="14"/>
      <c r="D19" s="12"/>
      <c r="E19" s="12"/>
      <c r="F19" s="18" t="str">
        <f>IF(OR($A19="",$G19="Duplicate ID"),"",IF(SUMPRODUCT(--(Runbook!$K$2:$K$300=$A19))=0,"n/a",SUMPRODUCT((Runbook!$K$2:$K$300=$A19)*(Runbook!$H$2:$H$300="Done"))/SUMPRODUCT(--(Runbook!$K$2:$K$300=$A19))))</f>
        <v/>
      </c>
      <c r="G19" s="17" t="str">
        <f>IF(COUNTA($A19:$E19)=0,"",IF($A19="","Check ID",IF(SUMPRODUCT(--($A$2:$A19=$A19))&gt;1,"Duplicate ID",IF(NOT(OR(E19="Go",E19="No-go",E19="Pending")),"Check inputs","OK"))))</f>
        <v/>
      </c>
    </row>
    <row r="20" ht="26" customHeight="1" spans="1:7" x14ac:dyDescent="0.25">
      <c r="A20" s="12"/>
      <c r="B20" s="13"/>
      <c r="C20" s="14"/>
      <c r="D20" s="12"/>
      <c r="E20" s="12"/>
      <c r="F20" s="18" t="str">
        <f>IF(OR($A20="",$G20="Duplicate ID"),"",IF(SUMPRODUCT(--(Runbook!$K$2:$K$300=$A20))=0,"n/a",SUMPRODUCT((Runbook!$K$2:$K$300=$A20)*(Runbook!$H$2:$H$300="Done"))/SUMPRODUCT(--(Runbook!$K$2:$K$300=$A20))))</f>
        <v/>
      </c>
      <c r="G20" s="17" t="str">
        <f>IF(COUNTA($A20:$E20)=0,"",IF($A20="","Check ID",IF(SUMPRODUCT(--($A$2:$A20=$A20))&gt;1,"Duplicate ID",IF(NOT(OR(E20="Go",E20="No-go",E20="Pending")),"Check inputs","OK"))))</f>
        <v/>
      </c>
    </row>
    <row r="21" ht="26" customHeight="1" spans="1:7" x14ac:dyDescent="0.25">
      <c r="A21" s="12"/>
      <c r="B21" s="13"/>
      <c r="C21" s="14"/>
      <c r="D21" s="12"/>
      <c r="E21" s="12"/>
      <c r="F21" s="18" t="str">
        <f>IF(OR($A21="",$G21="Duplicate ID"),"",IF(SUMPRODUCT(--(Runbook!$K$2:$K$300=$A21))=0,"n/a",SUMPRODUCT((Runbook!$K$2:$K$300=$A21)*(Runbook!$H$2:$H$300="Done"))/SUMPRODUCT(--(Runbook!$K$2:$K$300=$A21))))</f>
        <v/>
      </c>
      <c r="G21" s="17" t="str">
        <f>IF(COUNTA($A21:$E21)=0,"",IF($A21="","Check ID",IF(SUMPRODUCT(--($A$2:$A21=$A21))&gt;1,"Duplicate ID",IF(NOT(OR(E21="Go",E21="No-go",E21="Pending")),"Check inputs","OK"))))</f>
        <v/>
      </c>
    </row>
    <row r="22" ht="26" customHeight="1" spans="1:7" x14ac:dyDescent="0.25">
      <c r="A22" s="12"/>
      <c r="B22" s="13"/>
      <c r="C22" s="14"/>
      <c r="D22" s="12"/>
      <c r="E22" s="12"/>
      <c r="F22" s="18" t="str">
        <f>IF(OR($A22="",$G22="Duplicate ID"),"",IF(SUMPRODUCT(--(Runbook!$K$2:$K$300=$A22))=0,"n/a",SUMPRODUCT((Runbook!$K$2:$K$300=$A22)*(Runbook!$H$2:$H$300="Done"))/SUMPRODUCT(--(Runbook!$K$2:$K$300=$A22))))</f>
        <v/>
      </c>
      <c r="G22" s="17" t="str">
        <f>IF(COUNTA($A22:$E22)=0,"",IF($A22="","Check ID",IF(SUMPRODUCT(--($A$2:$A22=$A22))&gt;1,"Duplicate ID",IF(NOT(OR(E22="Go",E22="No-go",E22="Pending")),"Check inputs","OK"))))</f>
        <v/>
      </c>
    </row>
    <row r="23" ht="26" customHeight="1" spans="1:7" x14ac:dyDescent="0.25">
      <c r="A23" s="12"/>
      <c r="B23" s="13"/>
      <c r="C23" s="14"/>
      <c r="D23" s="12"/>
      <c r="E23" s="12"/>
      <c r="F23" s="18" t="str">
        <f>IF(OR($A23="",$G23="Duplicate ID"),"",IF(SUMPRODUCT(--(Runbook!$K$2:$K$300=$A23))=0,"n/a",SUMPRODUCT((Runbook!$K$2:$K$300=$A23)*(Runbook!$H$2:$H$300="Done"))/SUMPRODUCT(--(Runbook!$K$2:$K$300=$A23))))</f>
        <v/>
      </c>
      <c r="G23" s="17" t="str">
        <f>IF(COUNTA($A23:$E23)=0,"",IF($A23="","Check ID",IF(SUMPRODUCT(--($A$2:$A23=$A23))&gt;1,"Duplicate ID",IF(NOT(OR(E23="Go",E23="No-go",E23="Pending")),"Check inputs","OK"))))</f>
        <v/>
      </c>
    </row>
    <row r="24" ht="26" customHeight="1" spans="1:7" x14ac:dyDescent="0.25">
      <c r="A24" s="12"/>
      <c r="B24" s="13"/>
      <c r="C24" s="14"/>
      <c r="D24" s="12"/>
      <c r="E24" s="12"/>
      <c r="F24" s="18" t="str">
        <f>IF(OR($A24="",$G24="Duplicate ID"),"",IF(SUMPRODUCT(--(Runbook!$K$2:$K$300=$A24))=0,"n/a",SUMPRODUCT((Runbook!$K$2:$K$300=$A24)*(Runbook!$H$2:$H$300="Done"))/SUMPRODUCT(--(Runbook!$K$2:$K$300=$A24))))</f>
        <v/>
      </c>
      <c r="G24" s="17" t="str">
        <f>IF(COUNTA($A24:$E24)=0,"",IF($A24="","Check ID",IF(SUMPRODUCT(--($A$2:$A24=$A24))&gt;1,"Duplicate ID",IF(NOT(OR(E24="Go",E24="No-go",E24="Pending")),"Check inputs","OK"))))</f>
        <v/>
      </c>
    </row>
    <row r="25" ht="26" customHeight="1" spans="1:7" x14ac:dyDescent="0.25">
      <c r="A25" s="12"/>
      <c r="B25" s="13"/>
      <c r="C25" s="14"/>
      <c r="D25" s="12"/>
      <c r="E25" s="12"/>
      <c r="F25" s="18" t="str">
        <f>IF(OR($A25="",$G25="Duplicate ID"),"",IF(SUMPRODUCT(--(Runbook!$K$2:$K$300=$A25))=0,"n/a",SUMPRODUCT((Runbook!$K$2:$K$300=$A25)*(Runbook!$H$2:$H$300="Done"))/SUMPRODUCT(--(Runbook!$K$2:$K$300=$A25))))</f>
        <v/>
      </c>
      <c r="G25" s="17" t="str">
        <f>IF(COUNTA($A25:$E25)=0,"",IF($A25="","Check ID",IF(SUMPRODUCT(--($A$2:$A25=$A25))&gt;1,"Duplicate ID",IF(NOT(OR(E25="Go",E25="No-go",E25="Pending")),"Check inputs","OK"))))</f>
        <v/>
      </c>
    </row>
    <row r="26" ht="26" customHeight="1" spans="1:7" x14ac:dyDescent="0.25">
      <c r="A26" s="12"/>
      <c r="B26" s="13"/>
      <c r="C26" s="14"/>
      <c r="D26" s="12"/>
      <c r="E26" s="12"/>
      <c r="F26" s="18" t="str">
        <f>IF(OR($A26="",$G26="Duplicate ID"),"",IF(SUMPRODUCT(--(Runbook!$K$2:$K$300=$A26))=0,"n/a",SUMPRODUCT((Runbook!$K$2:$K$300=$A26)*(Runbook!$H$2:$H$300="Done"))/SUMPRODUCT(--(Runbook!$K$2:$K$300=$A26))))</f>
        <v/>
      </c>
      <c r="G26" s="17" t="str">
        <f>IF(COUNTA($A26:$E26)=0,"",IF($A26="","Check ID",IF(SUMPRODUCT(--($A$2:$A26=$A26))&gt;1,"Duplicate ID",IF(NOT(OR(E26="Go",E26="No-go",E26="Pending")),"Check inputs","OK"))))</f>
        <v/>
      </c>
    </row>
    <row r="27" ht="26" customHeight="1" spans="1:7" x14ac:dyDescent="0.25">
      <c r="A27" s="12"/>
      <c r="B27" s="13"/>
      <c r="C27" s="14"/>
      <c r="D27" s="12"/>
      <c r="E27" s="12"/>
      <c r="F27" s="18" t="str">
        <f>IF(OR($A27="",$G27="Duplicate ID"),"",IF(SUMPRODUCT(--(Runbook!$K$2:$K$300=$A27))=0,"n/a",SUMPRODUCT((Runbook!$K$2:$K$300=$A27)*(Runbook!$H$2:$H$300="Done"))/SUMPRODUCT(--(Runbook!$K$2:$K$300=$A27))))</f>
        <v/>
      </c>
      <c r="G27" s="17" t="str">
        <f>IF(COUNTA($A27:$E27)=0,"",IF($A27="","Check ID",IF(SUMPRODUCT(--($A$2:$A27=$A27))&gt;1,"Duplicate ID",IF(NOT(OR(E27="Go",E27="No-go",E27="Pending")),"Check inputs","OK"))))</f>
        <v/>
      </c>
    </row>
    <row r="28" ht="26" customHeight="1" spans="1:7" x14ac:dyDescent="0.25">
      <c r="A28" s="12"/>
      <c r="B28" s="13"/>
      <c r="C28" s="14"/>
      <c r="D28" s="12"/>
      <c r="E28" s="12"/>
      <c r="F28" s="18" t="str">
        <f>IF(OR($A28="",$G28="Duplicate ID"),"",IF(SUMPRODUCT(--(Runbook!$K$2:$K$300=$A28))=0,"n/a",SUMPRODUCT((Runbook!$K$2:$K$300=$A28)*(Runbook!$H$2:$H$300="Done"))/SUMPRODUCT(--(Runbook!$K$2:$K$300=$A28))))</f>
        <v/>
      </c>
      <c r="G28" s="17" t="str">
        <f>IF(COUNTA($A28:$E28)=0,"",IF($A28="","Check ID",IF(SUMPRODUCT(--($A$2:$A28=$A28))&gt;1,"Duplicate ID",IF(NOT(OR(E28="Go",E28="No-go",E28="Pending")),"Check inputs","OK"))))</f>
        <v/>
      </c>
    </row>
    <row r="29" ht="26" customHeight="1" spans="1:7" x14ac:dyDescent="0.25">
      <c r="A29" s="12"/>
      <c r="B29" s="13"/>
      <c r="C29" s="14"/>
      <c r="D29" s="12"/>
      <c r="E29" s="12"/>
      <c r="F29" s="18" t="str">
        <f>IF(OR($A29="",$G29="Duplicate ID"),"",IF(SUMPRODUCT(--(Runbook!$K$2:$K$300=$A29))=0,"n/a",SUMPRODUCT((Runbook!$K$2:$K$300=$A29)*(Runbook!$H$2:$H$300="Done"))/SUMPRODUCT(--(Runbook!$K$2:$K$300=$A29))))</f>
        <v/>
      </c>
      <c r="G29" s="17" t="str">
        <f>IF(COUNTA($A29:$E29)=0,"",IF($A29="","Check ID",IF(SUMPRODUCT(--($A$2:$A29=$A29))&gt;1,"Duplicate ID",IF(NOT(OR(E29="Go",E29="No-go",E29="Pending")),"Check inputs","OK"))))</f>
        <v/>
      </c>
    </row>
    <row r="30" ht="26" customHeight="1" spans="1:7" x14ac:dyDescent="0.25">
      <c r="A30" s="12"/>
      <c r="B30" s="13"/>
      <c r="C30" s="14"/>
      <c r="D30" s="12"/>
      <c r="E30" s="12"/>
      <c r="F30" s="18" t="str">
        <f>IF(OR($A30="",$G30="Duplicate ID"),"",IF(SUMPRODUCT(--(Runbook!$K$2:$K$300=$A30))=0,"n/a",SUMPRODUCT((Runbook!$K$2:$K$300=$A30)*(Runbook!$H$2:$H$300="Done"))/SUMPRODUCT(--(Runbook!$K$2:$K$300=$A30))))</f>
        <v/>
      </c>
      <c r="G30" s="17" t="str">
        <f>IF(COUNTA($A30:$E30)=0,"",IF($A30="","Check ID",IF(SUMPRODUCT(--($A$2:$A30=$A30))&gt;1,"Duplicate ID",IF(NOT(OR(E30="Go",E30="No-go",E30="Pending")),"Check inputs","OK"))))</f>
        <v/>
      </c>
    </row>
    <row r="31" ht="26" customHeight="1" spans="1:7" x14ac:dyDescent="0.25">
      <c r="A31" s="12"/>
      <c r="B31" s="13"/>
      <c r="C31" s="14"/>
      <c r="D31" s="12"/>
      <c r="E31" s="12"/>
      <c r="F31" s="18" t="str">
        <f>IF(OR($A31="",$G31="Duplicate ID"),"",IF(SUMPRODUCT(--(Runbook!$K$2:$K$300=$A31))=0,"n/a",SUMPRODUCT((Runbook!$K$2:$K$300=$A31)*(Runbook!$H$2:$H$300="Done"))/SUMPRODUCT(--(Runbook!$K$2:$K$300=$A31))))</f>
        <v/>
      </c>
      <c r="G31" s="17" t="str">
        <f>IF(COUNTA($A31:$E31)=0,"",IF($A31="","Check ID",IF(SUMPRODUCT(--($A$2:$A31=$A31))&gt;1,"Duplicate ID",IF(NOT(OR(E31="Go",E31="No-go",E31="Pending")),"Check inputs","OK"))))</f>
        <v/>
      </c>
    </row>
    <row r="32" ht="26" customHeight="1" spans="1:7" x14ac:dyDescent="0.25">
      <c r="A32" s="12"/>
      <c r="B32" s="13"/>
      <c r="C32" s="14"/>
      <c r="D32" s="12"/>
      <c r="E32" s="12"/>
      <c r="F32" s="18" t="str">
        <f>IF(OR($A32="",$G32="Duplicate ID"),"",IF(SUMPRODUCT(--(Runbook!$K$2:$K$300=$A32))=0,"n/a",SUMPRODUCT((Runbook!$K$2:$K$300=$A32)*(Runbook!$H$2:$H$300="Done"))/SUMPRODUCT(--(Runbook!$K$2:$K$300=$A32))))</f>
        <v/>
      </c>
      <c r="G32" s="17" t="str">
        <f>IF(COUNTA($A32:$E32)=0,"",IF($A32="","Check ID",IF(SUMPRODUCT(--($A$2:$A32=$A32))&gt;1,"Duplicate ID",IF(NOT(OR(E32="Go",E32="No-go",E32="Pending")),"Check inputs","OK"))))</f>
        <v/>
      </c>
    </row>
    <row r="33" ht="26" customHeight="1" spans="1:7" x14ac:dyDescent="0.25">
      <c r="A33" s="12"/>
      <c r="B33" s="13"/>
      <c r="C33" s="14"/>
      <c r="D33" s="12"/>
      <c r="E33" s="12"/>
      <c r="F33" s="18" t="str">
        <f>IF(OR($A33="",$G33="Duplicate ID"),"",IF(SUMPRODUCT(--(Runbook!$K$2:$K$300=$A33))=0,"n/a",SUMPRODUCT((Runbook!$K$2:$K$300=$A33)*(Runbook!$H$2:$H$300="Done"))/SUMPRODUCT(--(Runbook!$K$2:$K$300=$A33))))</f>
        <v/>
      </c>
      <c r="G33" s="17" t="str">
        <f>IF(COUNTA($A33:$E33)=0,"",IF($A33="","Check ID",IF(SUMPRODUCT(--($A$2:$A33=$A33))&gt;1,"Duplicate ID",IF(NOT(OR(E33="Go",E33="No-go",E33="Pending")),"Check inputs","OK"))))</f>
        <v/>
      </c>
    </row>
    <row r="34" ht="26" customHeight="1" spans="1:7" x14ac:dyDescent="0.25">
      <c r="A34" s="12"/>
      <c r="B34" s="13"/>
      <c r="C34" s="14"/>
      <c r="D34" s="12"/>
      <c r="E34" s="12"/>
      <c r="F34" s="18" t="str">
        <f>IF(OR($A34="",$G34="Duplicate ID"),"",IF(SUMPRODUCT(--(Runbook!$K$2:$K$300=$A34))=0,"n/a",SUMPRODUCT((Runbook!$K$2:$K$300=$A34)*(Runbook!$H$2:$H$300="Done"))/SUMPRODUCT(--(Runbook!$K$2:$K$300=$A34))))</f>
        <v/>
      </c>
      <c r="G34" s="17" t="str">
        <f>IF(COUNTA($A34:$E34)=0,"",IF($A34="","Check ID",IF(SUMPRODUCT(--($A$2:$A34=$A34))&gt;1,"Duplicate ID",IF(NOT(OR(E34="Go",E34="No-go",E34="Pending")),"Check inputs","OK"))))</f>
        <v/>
      </c>
    </row>
    <row r="35" ht="26" customHeight="1" spans="1:7" x14ac:dyDescent="0.25">
      <c r="A35" s="12"/>
      <c r="B35" s="13"/>
      <c r="C35" s="14"/>
      <c r="D35" s="12"/>
      <c r="E35" s="12"/>
      <c r="F35" s="18" t="str">
        <f>IF(OR($A35="",$G35="Duplicate ID"),"",IF(SUMPRODUCT(--(Runbook!$K$2:$K$300=$A35))=0,"n/a",SUMPRODUCT((Runbook!$K$2:$K$300=$A35)*(Runbook!$H$2:$H$300="Done"))/SUMPRODUCT(--(Runbook!$K$2:$K$300=$A35))))</f>
        <v/>
      </c>
      <c r="G35" s="17" t="str">
        <f>IF(COUNTA($A35:$E35)=0,"",IF($A35="","Check ID",IF(SUMPRODUCT(--($A$2:$A35=$A35))&gt;1,"Duplicate ID",IF(NOT(OR(E35="Go",E35="No-go",E35="Pending")),"Check inputs","OK"))))</f>
        <v/>
      </c>
    </row>
    <row r="36" ht="26" customHeight="1" spans="1:7" x14ac:dyDescent="0.25">
      <c r="A36" s="12"/>
      <c r="B36" s="13"/>
      <c r="C36" s="14"/>
      <c r="D36" s="12"/>
      <c r="E36" s="12"/>
      <c r="F36" s="18" t="str">
        <f>IF(OR($A36="",$G36="Duplicate ID"),"",IF(SUMPRODUCT(--(Runbook!$K$2:$K$300=$A36))=0,"n/a",SUMPRODUCT((Runbook!$K$2:$K$300=$A36)*(Runbook!$H$2:$H$300="Done"))/SUMPRODUCT(--(Runbook!$K$2:$K$300=$A36))))</f>
        <v/>
      </c>
      <c r="G36" s="17" t="str">
        <f>IF(COUNTA($A36:$E36)=0,"",IF($A36="","Check ID",IF(SUMPRODUCT(--($A$2:$A36=$A36))&gt;1,"Duplicate ID",IF(NOT(OR(E36="Go",E36="No-go",E36="Pending")),"Check inputs","OK"))))</f>
        <v/>
      </c>
    </row>
    <row r="37" ht="26" customHeight="1" spans="1:7" x14ac:dyDescent="0.25">
      <c r="A37" s="12"/>
      <c r="B37" s="13"/>
      <c r="C37" s="14"/>
      <c r="D37" s="12"/>
      <c r="E37" s="12"/>
      <c r="F37" s="18" t="str">
        <f>IF(OR($A37="",$G37="Duplicate ID"),"",IF(SUMPRODUCT(--(Runbook!$K$2:$K$300=$A37))=0,"n/a",SUMPRODUCT((Runbook!$K$2:$K$300=$A37)*(Runbook!$H$2:$H$300="Done"))/SUMPRODUCT(--(Runbook!$K$2:$K$300=$A37))))</f>
        <v/>
      </c>
      <c r="G37" s="17" t="str">
        <f>IF(COUNTA($A37:$E37)=0,"",IF($A37="","Check ID",IF(SUMPRODUCT(--($A$2:$A37=$A37))&gt;1,"Duplicate ID",IF(NOT(OR(E37="Go",E37="No-go",E37="Pending")),"Check inputs","OK"))))</f>
        <v/>
      </c>
    </row>
    <row r="38" ht="26" customHeight="1" spans="1:7" x14ac:dyDescent="0.25">
      <c r="A38" s="12"/>
      <c r="B38" s="13"/>
      <c r="C38" s="14"/>
      <c r="D38" s="12"/>
      <c r="E38" s="12"/>
      <c r="F38" s="18" t="str">
        <f>IF(OR($A38="",$G38="Duplicate ID"),"",IF(SUMPRODUCT(--(Runbook!$K$2:$K$300=$A38))=0,"n/a",SUMPRODUCT((Runbook!$K$2:$K$300=$A38)*(Runbook!$H$2:$H$300="Done"))/SUMPRODUCT(--(Runbook!$K$2:$K$300=$A38))))</f>
        <v/>
      </c>
      <c r="G38" s="17" t="str">
        <f>IF(COUNTA($A38:$E38)=0,"",IF($A38="","Check ID",IF(SUMPRODUCT(--($A$2:$A38=$A38))&gt;1,"Duplicate ID",IF(NOT(OR(E38="Go",E38="No-go",E38="Pending")),"Check inputs","OK"))))</f>
        <v/>
      </c>
    </row>
    <row r="39" ht="26" customHeight="1" spans="1:7" x14ac:dyDescent="0.25">
      <c r="A39" s="12"/>
      <c r="B39" s="13"/>
      <c r="C39" s="14"/>
      <c r="D39" s="12"/>
      <c r="E39" s="12"/>
      <c r="F39" s="18" t="str">
        <f>IF(OR($A39="",$G39="Duplicate ID"),"",IF(SUMPRODUCT(--(Runbook!$K$2:$K$300=$A39))=0,"n/a",SUMPRODUCT((Runbook!$K$2:$K$300=$A39)*(Runbook!$H$2:$H$300="Done"))/SUMPRODUCT(--(Runbook!$K$2:$K$300=$A39))))</f>
        <v/>
      </c>
      <c r="G39" s="17" t="str">
        <f>IF(COUNTA($A39:$E39)=0,"",IF($A39="","Check ID",IF(SUMPRODUCT(--($A$2:$A39=$A39))&gt;1,"Duplicate ID",IF(NOT(OR(E39="Go",E39="No-go",E39="Pending")),"Check inputs","OK"))))</f>
        <v/>
      </c>
    </row>
    <row r="40" ht="26" customHeight="1" spans="1:7" x14ac:dyDescent="0.25">
      <c r="A40" s="12"/>
      <c r="B40" s="13"/>
      <c r="C40" s="14"/>
      <c r="D40" s="12"/>
      <c r="E40" s="12"/>
      <c r="F40" s="18" t="str">
        <f>IF(OR($A40="",$G40="Duplicate ID"),"",IF(SUMPRODUCT(--(Runbook!$K$2:$K$300=$A40))=0,"n/a",SUMPRODUCT((Runbook!$K$2:$K$300=$A40)*(Runbook!$H$2:$H$300="Done"))/SUMPRODUCT(--(Runbook!$K$2:$K$300=$A40))))</f>
        <v/>
      </c>
      <c r="G40" s="17" t="str">
        <f>IF(COUNTA($A40:$E40)=0,"",IF($A40="","Check ID",IF(SUMPRODUCT(--($A$2:$A40=$A40))&gt;1,"Duplicate ID",IF(NOT(OR(E40="Go",E40="No-go",E40="Pending")),"Check inputs","OK"))))</f>
        <v/>
      </c>
    </row>
    <row r="41" ht="26" customHeight="1" spans="1:7" x14ac:dyDescent="0.25">
      <c r="A41" s="12"/>
      <c r="B41" s="13"/>
      <c r="C41" s="14"/>
      <c r="D41" s="12"/>
      <c r="E41" s="12"/>
      <c r="F41" s="18" t="str">
        <f>IF(OR($A41="",$G41="Duplicate ID"),"",IF(SUMPRODUCT(--(Runbook!$K$2:$K$300=$A41))=0,"n/a",SUMPRODUCT((Runbook!$K$2:$K$300=$A41)*(Runbook!$H$2:$H$300="Done"))/SUMPRODUCT(--(Runbook!$K$2:$K$300=$A41))))</f>
        <v/>
      </c>
      <c r="G41" s="17" t="str">
        <f>IF(COUNTA($A41:$E41)=0,"",IF($A41="","Check ID",IF(SUMPRODUCT(--($A$2:$A41=$A41))&gt;1,"Duplicate ID",IF(NOT(OR(E41="Go",E41="No-go",E41="Pending")),"Check inputs","OK"))))</f>
        <v/>
      </c>
    </row>
    <row r="42" ht="26" customHeight="1" spans="1:7" x14ac:dyDescent="0.25">
      <c r="A42" s="12"/>
      <c r="B42" s="13"/>
      <c r="C42" s="14"/>
      <c r="D42" s="12"/>
      <c r="E42" s="12"/>
      <c r="F42" s="18" t="str">
        <f>IF(OR($A42="",$G42="Duplicate ID"),"",IF(SUMPRODUCT(--(Runbook!$K$2:$K$300=$A42))=0,"n/a",SUMPRODUCT((Runbook!$K$2:$K$300=$A42)*(Runbook!$H$2:$H$300="Done"))/SUMPRODUCT(--(Runbook!$K$2:$K$300=$A42))))</f>
        <v/>
      </c>
      <c r="G42" s="17" t="str">
        <f>IF(COUNTA($A42:$E42)=0,"",IF($A42="","Check ID",IF(SUMPRODUCT(--($A$2:$A42=$A42))&gt;1,"Duplicate ID",IF(NOT(OR(E42="Go",E42="No-go",E42="Pending")),"Check inputs","OK"))))</f>
        <v/>
      </c>
    </row>
    <row r="43" ht="26" customHeight="1" spans="1:7" x14ac:dyDescent="0.25">
      <c r="A43" s="12"/>
      <c r="B43" s="13"/>
      <c r="C43" s="14"/>
      <c r="D43" s="12"/>
      <c r="E43" s="12"/>
      <c r="F43" s="18" t="str">
        <f>IF(OR($A43="",$G43="Duplicate ID"),"",IF(SUMPRODUCT(--(Runbook!$K$2:$K$300=$A43))=0,"n/a",SUMPRODUCT((Runbook!$K$2:$K$300=$A43)*(Runbook!$H$2:$H$300="Done"))/SUMPRODUCT(--(Runbook!$K$2:$K$300=$A43))))</f>
        <v/>
      </c>
      <c r="G43" s="17" t="str">
        <f>IF(COUNTA($A43:$E43)=0,"",IF($A43="","Check ID",IF(SUMPRODUCT(--($A$2:$A43=$A43))&gt;1,"Duplicate ID",IF(NOT(OR(E43="Go",E43="No-go",E43="Pending")),"Check inputs","OK"))))</f>
        <v/>
      </c>
    </row>
    <row r="44" ht="26" customHeight="1" spans="1:7" x14ac:dyDescent="0.25">
      <c r="A44" s="12"/>
      <c r="B44" s="13"/>
      <c r="C44" s="14"/>
      <c r="D44" s="12"/>
      <c r="E44" s="12"/>
      <c r="F44" s="18" t="str">
        <f>IF(OR($A44="",$G44="Duplicate ID"),"",IF(SUMPRODUCT(--(Runbook!$K$2:$K$300=$A44))=0,"n/a",SUMPRODUCT((Runbook!$K$2:$K$300=$A44)*(Runbook!$H$2:$H$300="Done"))/SUMPRODUCT(--(Runbook!$K$2:$K$300=$A44))))</f>
        <v/>
      </c>
      <c r="G44" s="17" t="str">
        <f>IF(COUNTA($A44:$E44)=0,"",IF($A44="","Check ID",IF(SUMPRODUCT(--($A$2:$A44=$A44))&gt;1,"Duplicate ID",IF(NOT(OR(E44="Go",E44="No-go",E44="Pending")),"Check inputs","OK"))))</f>
        <v/>
      </c>
    </row>
    <row r="45" ht="26" customHeight="1" spans="1:7" x14ac:dyDescent="0.25">
      <c r="A45" s="12"/>
      <c r="B45" s="13"/>
      <c r="C45" s="14"/>
      <c r="D45" s="12"/>
      <c r="E45" s="12"/>
      <c r="F45" s="18" t="str">
        <f>IF(OR($A45="",$G45="Duplicate ID"),"",IF(SUMPRODUCT(--(Runbook!$K$2:$K$300=$A45))=0,"n/a",SUMPRODUCT((Runbook!$K$2:$K$300=$A45)*(Runbook!$H$2:$H$300="Done"))/SUMPRODUCT(--(Runbook!$K$2:$K$300=$A45))))</f>
        <v/>
      </c>
      <c r="G45" s="17" t="str">
        <f>IF(COUNTA($A45:$E45)=0,"",IF($A45="","Check ID",IF(SUMPRODUCT(--($A$2:$A45=$A45))&gt;1,"Duplicate ID",IF(NOT(OR(E45="Go",E45="No-go",E45="Pending")),"Check inputs","OK"))))</f>
        <v/>
      </c>
    </row>
    <row r="46" ht="26" customHeight="1" spans="1:7" x14ac:dyDescent="0.25">
      <c r="A46" s="12"/>
      <c r="B46" s="13"/>
      <c r="C46" s="14"/>
      <c r="D46" s="12"/>
      <c r="E46" s="12"/>
      <c r="F46" s="18" t="str">
        <f>IF(OR($A46="",$G46="Duplicate ID"),"",IF(SUMPRODUCT(--(Runbook!$K$2:$K$300=$A46))=0,"n/a",SUMPRODUCT((Runbook!$K$2:$K$300=$A46)*(Runbook!$H$2:$H$300="Done"))/SUMPRODUCT(--(Runbook!$K$2:$K$300=$A46))))</f>
        <v/>
      </c>
      <c r="G46" s="17" t="str">
        <f>IF(COUNTA($A46:$E46)=0,"",IF($A46="","Check ID",IF(SUMPRODUCT(--($A$2:$A46=$A46))&gt;1,"Duplicate ID",IF(NOT(OR(E46="Go",E46="No-go",E46="Pending")),"Check inputs","OK"))))</f>
        <v/>
      </c>
    </row>
    <row r="47" ht="26" customHeight="1" spans="1:7" x14ac:dyDescent="0.25">
      <c r="A47" s="12"/>
      <c r="B47" s="13"/>
      <c r="C47" s="14"/>
      <c r="D47" s="12"/>
      <c r="E47" s="12"/>
      <c r="F47" s="18" t="str">
        <f>IF(OR($A47="",$G47="Duplicate ID"),"",IF(SUMPRODUCT(--(Runbook!$K$2:$K$300=$A47))=0,"n/a",SUMPRODUCT((Runbook!$K$2:$K$300=$A47)*(Runbook!$H$2:$H$300="Done"))/SUMPRODUCT(--(Runbook!$K$2:$K$300=$A47))))</f>
        <v/>
      </c>
      <c r="G47" s="17" t="str">
        <f>IF(COUNTA($A47:$E47)=0,"",IF($A47="","Check ID",IF(SUMPRODUCT(--($A$2:$A47=$A47))&gt;1,"Duplicate ID",IF(NOT(OR(E47="Go",E47="No-go",E47="Pending")),"Check inputs","OK"))))</f>
        <v/>
      </c>
    </row>
    <row r="48" ht="26" customHeight="1" spans="1:7" x14ac:dyDescent="0.25">
      <c r="A48" s="12"/>
      <c r="B48" s="13"/>
      <c r="C48" s="14"/>
      <c r="D48" s="12"/>
      <c r="E48" s="12"/>
      <c r="F48" s="18" t="str">
        <f>IF(OR($A48="",$G48="Duplicate ID"),"",IF(SUMPRODUCT(--(Runbook!$K$2:$K$300=$A48))=0,"n/a",SUMPRODUCT((Runbook!$K$2:$K$300=$A48)*(Runbook!$H$2:$H$300="Done"))/SUMPRODUCT(--(Runbook!$K$2:$K$300=$A48))))</f>
        <v/>
      </c>
      <c r="G48" s="17" t="str">
        <f>IF(COUNTA($A48:$E48)=0,"",IF($A48="","Check ID",IF(SUMPRODUCT(--($A$2:$A48=$A48))&gt;1,"Duplicate ID",IF(NOT(OR(E48="Go",E48="No-go",E48="Pending")),"Check inputs","OK"))))</f>
        <v/>
      </c>
    </row>
    <row r="49" ht="26" customHeight="1" spans="1:7" x14ac:dyDescent="0.25">
      <c r="A49" s="12"/>
      <c r="B49" s="13"/>
      <c r="C49" s="14"/>
      <c r="D49" s="12"/>
      <c r="E49" s="12"/>
      <c r="F49" s="18" t="str">
        <f>IF(OR($A49="",$G49="Duplicate ID"),"",IF(SUMPRODUCT(--(Runbook!$K$2:$K$300=$A49))=0,"n/a",SUMPRODUCT((Runbook!$K$2:$K$300=$A49)*(Runbook!$H$2:$H$300="Done"))/SUMPRODUCT(--(Runbook!$K$2:$K$300=$A49))))</f>
        <v/>
      </c>
      <c r="G49" s="17" t="str">
        <f>IF(COUNTA($A49:$E49)=0,"",IF($A49="","Check ID",IF(SUMPRODUCT(--($A$2:$A49=$A49))&gt;1,"Duplicate ID",IF(NOT(OR(E49="Go",E49="No-go",E49="Pending")),"Check inputs","OK"))))</f>
        <v/>
      </c>
    </row>
    <row r="50" ht="26" customHeight="1" spans="1:7" x14ac:dyDescent="0.25">
      <c r="A50" s="12"/>
      <c r="B50" s="13"/>
      <c r="C50" s="14"/>
      <c r="D50" s="12"/>
      <c r="E50" s="12"/>
      <c r="F50" s="18" t="str">
        <f>IF(OR($A50="",$G50="Duplicate ID"),"",IF(SUMPRODUCT(--(Runbook!$K$2:$K$300=$A50))=0,"n/a",SUMPRODUCT((Runbook!$K$2:$K$300=$A50)*(Runbook!$H$2:$H$300="Done"))/SUMPRODUCT(--(Runbook!$K$2:$K$300=$A50))))</f>
        <v/>
      </c>
      <c r="G50" s="17" t="str">
        <f>IF(COUNTA($A50:$E50)=0,"",IF($A50="","Check ID",IF(SUMPRODUCT(--($A$2:$A50=$A50))&gt;1,"Duplicate ID",IF(NOT(OR(E50="Go",E50="No-go",E50="Pending")),"Check inputs","OK"))))</f>
        <v/>
      </c>
    </row>
  </sheetData>
  <conditionalFormatting sqref="E2:E50">
    <cfRule type="expression" dxfId="12" priority="10">
      <formula>$E2="Go"</formula>
    </cfRule>
    <cfRule type="expression" dxfId="13" priority="11">
      <formula>$E2="No-go"</formula>
    </cfRule>
    <cfRule type="expression" dxfId="14" priority="12">
      <formula>$E2="Pending"</formula>
    </cfRule>
  </conditionalFormatting>
  <conditionalFormatting sqref="G2:G50">
    <cfRule type="expression" dxfId="15" priority="40">
      <formula>$G2="Check ID"</formula>
    </cfRule>
    <cfRule type="expression" dxfId="16" priority="41">
      <formula>$G2="Duplicate ID"</formula>
    </cfRule>
    <cfRule type="expression" dxfId="17" priority="42">
      <formula>$G2="Check inputs"</formula>
    </cfRule>
  </conditionalFormatting>
  <dataValidations count="50">
    <dataValidation type="custom" allowBlank="1" showErrorMessage="1" errorTitle="Duplicate ID" error="Each Gate ID must be unique." sqref="A10">
      <formula1>SUMPRODUCT(--($A$2:$A$50=A10))=1</formula1>
    </dataValidation>
    <dataValidation type="custom" allowBlank="1" showErrorMessage="1" errorTitle="Duplicate ID" error="Each Gate ID must be unique." sqref="A11">
      <formula1>SUMPRODUCT(--($A$2:$A$50=A11))=1</formula1>
    </dataValidation>
    <dataValidation type="custom" allowBlank="1" showErrorMessage="1" errorTitle="Duplicate ID" error="Each Gate ID must be unique." sqref="A12">
      <formula1>SUMPRODUCT(--($A$2:$A$50=A12))=1</formula1>
    </dataValidation>
    <dataValidation type="custom" allowBlank="1" showErrorMessage="1" errorTitle="Duplicate ID" error="Each Gate ID must be unique." sqref="A13">
      <formula1>SUMPRODUCT(--($A$2:$A$50=A13))=1</formula1>
    </dataValidation>
    <dataValidation type="custom" allowBlank="1" showErrorMessage="1" errorTitle="Duplicate ID" error="Each Gate ID must be unique." sqref="A14">
      <formula1>SUMPRODUCT(--($A$2:$A$50=A14))=1</formula1>
    </dataValidation>
    <dataValidation type="custom" allowBlank="1" showErrorMessage="1" errorTitle="Duplicate ID" error="Each Gate ID must be unique." sqref="A15">
      <formula1>SUMPRODUCT(--($A$2:$A$50=A15))=1</formula1>
    </dataValidation>
    <dataValidation type="custom" allowBlank="1" showErrorMessage="1" errorTitle="Duplicate ID" error="Each Gate ID must be unique." sqref="A16">
      <formula1>SUMPRODUCT(--($A$2:$A$50=A16))=1</formula1>
    </dataValidation>
    <dataValidation type="custom" allowBlank="1" showErrorMessage="1" errorTitle="Duplicate ID" error="Each Gate ID must be unique." sqref="A17">
      <formula1>SUMPRODUCT(--($A$2:$A$50=A17))=1</formula1>
    </dataValidation>
    <dataValidation type="custom" allowBlank="1" showErrorMessage="1" errorTitle="Duplicate ID" error="Each Gate ID must be unique." sqref="A18">
      <formula1>SUMPRODUCT(--($A$2:$A$50=A18))=1</formula1>
    </dataValidation>
    <dataValidation type="custom" allowBlank="1" showErrorMessage="1" errorTitle="Duplicate ID" error="Each Gate ID must be unique." sqref="A19">
      <formula1>SUMPRODUCT(--($A$2:$A$50=A19))=1</formula1>
    </dataValidation>
    <dataValidation type="custom" allowBlank="1" showErrorMessage="1" errorTitle="Duplicate ID" error="Each Gate ID must be unique." sqref="A2">
      <formula1>SUMPRODUCT(--($A$2:$A$50=A2))=1</formula1>
    </dataValidation>
    <dataValidation type="custom" allowBlank="1" showErrorMessage="1" errorTitle="Duplicate ID" error="Each Gate ID must be unique." sqref="A20">
      <formula1>SUMPRODUCT(--($A$2:$A$50=A20))=1</formula1>
    </dataValidation>
    <dataValidation type="custom" allowBlank="1" showErrorMessage="1" errorTitle="Duplicate ID" error="Each Gate ID must be unique." sqref="A21">
      <formula1>SUMPRODUCT(--($A$2:$A$50=A21))=1</formula1>
    </dataValidation>
    <dataValidation type="custom" allowBlank="1" showErrorMessage="1" errorTitle="Duplicate ID" error="Each Gate ID must be unique." sqref="A22">
      <formula1>SUMPRODUCT(--($A$2:$A$50=A22))=1</formula1>
    </dataValidation>
    <dataValidation type="custom" allowBlank="1" showErrorMessage="1" errorTitle="Duplicate ID" error="Each Gate ID must be unique." sqref="A23">
      <formula1>SUMPRODUCT(--($A$2:$A$50=A23))=1</formula1>
    </dataValidation>
    <dataValidation type="custom" allowBlank="1" showErrorMessage="1" errorTitle="Duplicate ID" error="Each Gate ID must be unique." sqref="A24">
      <formula1>SUMPRODUCT(--($A$2:$A$50=A24))=1</formula1>
    </dataValidation>
    <dataValidation type="custom" allowBlank="1" showErrorMessage="1" errorTitle="Duplicate ID" error="Each Gate ID must be unique." sqref="A25">
      <formula1>SUMPRODUCT(--($A$2:$A$50=A25))=1</formula1>
    </dataValidation>
    <dataValidation type="custom" allowBlank="1" showErrorMessage="1" errorTitle="Duplicate ID" error="Each Gate ID must be unique." sqref="A26">
      <formula1>SUMPRODUCT(--($A$2:$A$50=A26))=1</formula1>
    </dataValidation>
    <dataValidation type="custom" allowBlank="1" showErrorMessage="1" errorTitle="Duplicate ID" error="Each Gate ID must be unique." sqref="A27">
      <formula1>SUMPRODUCT(--($A$2:$A$50=A27))=1</formula1>
    </dataValidation>
    <dataValidation type="custom" allowBlank="1" showErrorMessage="1" errorTitle="Duplicate ID" error="Each Gate ID must be unique." sqref="A28">
      <formula1>SUMPRODUCT(--($A$2:$A$50=A28))=1</formula1>
    </dataValidation>
    <dataValidation type="custom" allowBlank="1" showErrorMessage="1" errorTitle="Duplicate ID" error="Each Gate ID must be unique." sqref="A29">
      <formula1>SUMPRODUCT(--($A$2:$A$50=A29))=1</formula1>
    </dataValidation>
    <dataValidation type="custom" allowBlank="1" showErrorMessage="1" errorTitle="Duplicate ID" error="Each Gate ID must be unique." sqref="A3">
      <formula1>SUMPRODUCT(--($A$2:$A$50=A3))=1</formula1>
    </dataValidation>
    <dataValidation type="custom" allowBlank="1" showErrorMessage="1" errorTitle="Duplicate ID" error="Each Gate ID must be unique." sqref="A30">
      <formula1>SUMPRODUCT(--($A$2:$A$50=A30))=1</formula1>
    </dataValidation>
    <dataValidation type="custom" allowBlank="1" showErrorMessage="1" errorTitle="Duplicate ID" error="Each Gate ID must be unique." sqref="A31">
      <formula1>SUMPRODUCT(--($A$2:$A$50=A31))=1</formula1>
    </dataValidation>
    <dataValidation type="custom" allowBlank="1" showErrorMessage="1" errorTitle="Duplicate ID" error="Each Gate ID must be unique." sqref="A32">
      <formula1>SUMPRODUCT(--($A$2:$A$50=A32))=1</formula1>
    </dataValidation>
    <dataValidation type="custom" allowBlank="1" showErrorMessage="1" errorTitle="Duplicate ID" error="Each Gate ID must be unique." sqref="A33">
      <formula1>SUMPRODUCT(--($A$2:$A$50=A33))=1</formula1>
    </dataValidation>
    <dataValidation type="custom" allowBlank="1" showErrorMessage="1" errorTitle="Duplicate ID" error="Each Gate ID must be unique." sqref="A34">
      <formula1>SUMPRODUCT(--($A$2:$A$50=A34))=1</formula1>
    </dataValidation>
    <dataValidation type="custom" allowBlank="1" showErrorMessage="1" errorTitle="Duplicate ID" error="Each Gate ID must be unique." sqref="A35">
      <formula1>SUMPRODUCT(--($A$2:$A$50=A35))=1</formula1>
    </dataValidation>
    <dataValidation type="custom" allowBlank="1" showErrorMessage="1" errorTitle="Duplicate ID" error="Each Gate ID must be unique." sqref="A36">
      <formula1>SUMPRODUCT(--($A$2:$A$50=A36))=1</formula1>
    </dataValidation>
    <dataValidation type="custom" allowBlank="1" showErrorMessage="1" errorTitle="Duplicate ID" error="Each Gate ID must be unique." sqref="A37">
      <formula1>SUMPRODUCT(--($A$2:$A$50=A37))=1</formula1>
    </dataValidation>
    <dataValidation type="custom" allowBlank="1" showErrorMessage="1" errorTitle="Duplicate ID" error="Each Gate ID must be unique." sqref="A38">
      <formula1>SUMPRODUCT(--($A$2:$A$50=A38))=1</formula1>
    </dataValidation>
    <dataValidation type="custom" allowBlank="1" showErrorMessage="1" errorTitle="Duplicate ID" error="Each Gate ID must be unique." sqref="A39">
      <formula1>SUMPRODUCT(--($A$2:$A$50=A39))=1</formula1>
    </dataValidation>
    <dataValidation type="custom" allowBlank="1" showErrorMessage="1" errorTitle="Duplicate ID" error="Each Gate ID must be unique." sqref="A4">
      <formula1>SUMPRODUCT(--($A$2:$A$50=A4))=1</formula1>
    </dataValidation>
    <dataValidation type="custom" allowBlank="1" showErrorMessage="1" errorTitle="Duplicate ID" error="Each Gate ID must be unique." sqref="A40">
      <formula1>SUMPRODUCT(--($A$2:$A$50=A40))=1</formula1>
    </dataValidation>
    <dataValidation type="custom" allowBlank="1" showErrorMessage="1" errorTitle="Duplicate ID" error="Each Gate ID must be unique." sqref="A41">
      <formula1>SUMPRODUCT(--($A$2:$A$50=A41))=1</formula1>
    </dataValidation>
    <dataValidation type="custom" allowBlank="1" showErrorMessage="1" errorTitle="Duplicate ID" error="Each Gate ID must be unique." sqref="A42">
      <formula1>SUMPRODUCT(--($A$2:$A$50=A42))=1</formula1>
    </dataValidation>
    <dataValidation type="custom" allowBlank="1" showErrorMessage="1" errorTitle="Duplicate ID" error="Each Gate ID must be unique." sqref="A43">
      <formula1>SUMPRODUCT(--($A$2:$A$50=A43))=1</formula1>
    </dataValidation>
    <dataValidation type="custom" allowBlank="1" showErrorMessage="1" errorTitle="Duplicate ID" error="Each Gate ID must be unique." sqref="A44">
      <formula1>SUMPRODUCT(--($A$2:$A$50=A44))=1</formula1>
    </dataValidation>
    <dataValidation type="custom" allowBlank="1" showErrorMessage="1" errorTitle="Duplicate ID" error="Each Gate ID must be unique." sqref="A45">
      <formula1>SUMPRODUCT(--($A$2:$A$50=A45))=1</formula1>
    </dataValidation>
    <dataValidation type="custom" allowBlank="1" showErrorMessage="1" errorTitle="Duplicate ID" error="Each Gate ID must be unique." sqref="A46">
      <formula1>SUMPRODUCT(--($A$2:$A$50=A46))=1</formula1>
    </dataValidation>
    <dataValidation type="custom" allowBlank="1" showErrorMessage="1" errorTitle="Duplicate ID" error="Each Gate ID must be unique." sqref="A47">
      <formula1>SUMPRODUCT(--($A$2:$A$50=A47))=1</formula1>
    </dataValidation>
    <dataValidation type="custom" allowBlank="1" showErrorMessage="1" errorTitle="Duplicate ID" error="Each Gate ID must be unique." sqref="A48">
      <formula1>SUMPRODUCT(--($A$2:$A$50=A48))=1</formula1>
    </dataValidation>
    <dataValidation type="custom" allowBlank="1" showErrorMessage="1" errorTitle="Duplicate ID" error="Each Gate ID must be unique." sqref="A49">
      <formula1>SUMPRODUCT(--($A$2:$A$50=A49))=1</formula1>
    </dataValidation>
    <dataValidation type="custom" allowBlank="1" showErrorMessage="1" errorTitle="Duplicate ID" error="Each Gate ID must be unique." sqref="A5">
      <formula1>SUMPRODUCT(--($A$2:$A$50=A5))=1</formula1>
    </dataValidation>
    <dataValidation type="custom" allowBlank="1" showErrorMessage="1" errorTitle="Duplicate ID" error="Each Gate ID must be unique." sqref="A50">
      <formula1>SUMPRODUCT(--($A$2:$A$50=A50))=1</formula1>
    </dataValidation>
    <dataValidation type="custom" allowBlank="1" showErrorMessage="1" errorTitle="Duplicate ID" error="Each Gate ID must be unique." sqref="A6">
      <formula1>SUMPRODUCT(--($A$2:$A$50=A6))=1</formula1>
    </dataValidation>
    <dataValidation type="custom" allowBlank="1" showErrorMessage="1" errorTitle="Duplicate ID" error="Each Gate ID must be unique." sqref="A7">
      <formula1>SUMPRODUCT(--($A$2:$A$50=A7))=1</formula1>
    </dataValidation>
    <dataValidation type="custom" allowBlank="1" showErrorMessage="1" errorTitle="Duplicate ID" error="Each Gate ID must be unique." sqref="A8">
      <formula1>SUMPRODUCT(--($A$2:$A$50=A8))=1</formula1>
    </dataValidation>
    <dataValidation type="custom" allowBlank="1" showErrorMessage="1" errorTitle="Duplicate ID" error="Each Gate ID must be unique." sqref="A9">
      <formula1>SUMPRODUCT(--($A$2:$A$50=A9))=1</formula1>
    </dataValidation>
    <dataValidation type="list" allowBlank="1" showErrorMessage="1" errorTitle="Unknown decision" error="Pick Go, No-go or Pending." sqref="E2:E50">
      <formula1>"Go,No-go,Pending"</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owGridLines="0"/>
  </sheetViews>
  <sheetFormatPr defaultRowHeight="15" outlineLevelRow="0" outlineLevelCol="0" x14ac:dyDescent="55"/>
  <cols>
    <col min="1" max="1" width="30" customWidth="1"/>
    <col min="2" max="2" width="18" customWidth="1"/>
    <col min="3" max="3" width="78" customWidth="1"/>
  </cols>
  <sheetData>
    <row r="1" spans="1:3" x14ac:dyDescent="0.25">
      <c r="A1" s="19" t="s">
        <v>0</v>
      </c>
      <c r="B1" s="19"/>
      <c r="C1" s="19"/>
    </row>
    <row r="3" spans="1:3" x14ac:dyDescent="0.25">
      <c r="A3" s="20" t="s">
        <v>101</v>
      </c>
      <c r="B3" s="21">
        <v>46557.5625</v>
      </c>
      <c r="C3" t="s">
        <v>102</v>
      </c>
    </row>
    <row r="5" ht="22" customHeight="1" spans="1:3" x14ac:dyDescent="0.25">
      <c r="A5" s="22" t="s">
        <v>103</v>
      </c>
      <c r="B5" s="23">
        <f>COUNTA(Runbook!A2:A300)+COUNTIF(Runbook!P2:P300,"Check ID")</f>
        <v>12</v>
      </c>
      <c r="C5" s="24" t="s">
        <v>104</v>
      </c>
    </row>
    <row r="6" ht="22" customHeight="1" spans="1:3" x14ac:dyDescent="0.25">
      <c r="A6" s="22" t="s">
        <v>94</v>
      </c>
      <c r="B6" s="23">
        <f>COUNTIF(Runbook!H2:H300,"Done")</f>
        <v>6</v>
      </c>
      <c r="C6" s="24" t="s">
        <v>105</v>
      </c>
    </row>
    <row r="7" ht="22" customHeight="1" spans="1:3" x14ac:dyDescent="0.25">
      <c r="A7" s="22" t="s">
        <v>106</v>
      </c>
      <c r="B7" s="25">
        <f>IF(SUM(B15:B18)&gt;0,"Check data",IF(B14&gt;0,"Check times",IF(SUM(Runbook!F2:F300)=0,"n/a",SUMIF(Runbook!H2:H300,"Done",Runbook!F2:F300)/SUM(Runbook!F2:F300))))</f>
        <v>0.586206896551724</v>
      </c>
      <c r="C7" s="24" t="s">
        <v>107</v>
      </c>
    </row>
    <row r="8" ht="22" customHeight="1" spans="1:3" x14ac:dyDescent="0.25">
      <c r="A8" s="22" t="s">
        <v>108</v>
      </c>
      <c r="B8" s="23">
        <f>COUNTIFS(Runbook!I2:I300,"Y",Runbook!M2:M300,"Late")</f>
        <v>1</v>
      </c>
      <c r="C8" s="24" t="s">
        <v>109</v>
      </c>
    </row>
    <row r="9" ht="22" customHeight="1" spans="1:3" x14ac:dyDescent="0.25">
      <c r="A9" s="22" t="s">
        <v>110</v>
      </c>
      <c r="B9" s="26" t="str">
        <f>IF(B5=0,"n/a",IF(SUM(B15:B18)&gt;0,"Check data",IF(COUNTIFS(Runbook!I2:I300,"Y",Runbook!M2:M300,"Check times")&gt;0,"Check times",IF(B8&gt;0,"Behind","On track"))))</f>
        <v>Behind</v>
      </c>
      <c r="C9" s="24" t="s">
        <v>111</v>
      </c>
    </row>
    <row r="10" ht="22" customHeight="1" spans="1:3" x14ac:dyDescent="0.25">
      <c r="A10" s="22" t="s">
        <v>112</v>
      </c>
      <c r="B10" s="23">
        <f>COUNTIF(Runbook!H2:H300,"Blocked")</f>
        <v>1</v>
      </c>
      <c r="C10" s="24" t="s">
        <v>113</v>
      </c>
    </row>
    <row r="11" ht="22" customHeight="1" spans="1:3" x14ac:dyDescent="0.25">
      <c r="A11" s="22" t="s">
        <v>114</v>
      </c>
      <c r="B11" s="23">
        <f>COUNTIFS(Runbook!J2:J300,"Y",Runbook!H2:H300,"&lt;&gt;Done")</f>
        <v>1</v>
      </c>
      <c r="C11" s="24" t="s">
        <v>115</v>
      </c>
    </row>
    <row r="12" ht="22" customHeight="1" spans="1:3" x14ac:dyDescent="0.25">
      <c r="A12" s="22" t="s">
        <v>116</v>
      </c>
      <c r="B12" s="23">
        <f>COUNTIF(Runbook!N2:N300,"Conflict")</f>
        <v>1</v>
      </c>
      <c r="C12" s="24" t="s">
        <v>117</v>
      </c>
    </row>
    <row r="13" ht="22" customHeight="1" spans="1:3" x14ac:dyDescent="0.25">
      <c r="A13" s="22" t="s">
        <v>118</v>
      </c>
      <c r="B13" s="23">
        <f>COUNTIF(Gates!E2:E50,"Pending")</f>
        <v>2</v>
      </c>
      <c r="C13" s="24" t="s">
        <v>119</v>
      </c>
    </row>
    <row r="14" ht="22" customHeight="1" spans="1:3" x14ac:dyDescent="0.25">
      <c r="A14" s="22" t="s">
        <v>120</v>
      </c>
      <c r="B14" s="23">
        <f>COUNTIF(Runbook!M2:M300,"Check times")</f>
        <v>0</v>
      </c>
      <c r="C14" s="24" t="s">
        <v>121</v>
      </c>
    </row>
    <row r="15" ht="22" customHeight="1" spans="1:3" x14ac:dyDescent="0.25">
      <c r="A15" s="22" t="s">
        <v>122</v>
      </c>
      <c r="B15" s="23">
        <f>COUNTIF(Runbook!N2:N300,"Check ID")+COUNTIF(Runbook!O2:O300,"Check ID")</f>
        <v>0</v>
      </c>
      <c r="C15" s="24" t="s">
        <v>123</v>
      </c>
    </row>
    <row r="16" ht="22" customHeight="1" spans="1:3" x14ac:dyDescent="0.25">
      <c r="A16" s="22" t="s">
        <v>124</v>
      </c>
      <c r="B16" s="23">
        <f>COUNTIF(Runbook!P2:P300,"Check ID")+COUNTIF(Runbook!P2:P300,"Duplicate ID")</f>
        <v>0</v>
      </c>
      <c r="C16" s="24" t="s">
        <v>125</v>
      </c>
    </row>
    <row r="17" ht="22" customHeight="1" spans="1:3" x14ac:dyDescent="0.25">
      <c r="A17" s="22" t="s">
        <v>126</v>
      </c>
      <c r="B17" s="23">
        <f>COUNTIF(Runbook!P2:P300,"Check inputs")</f>
        <v>0</v>
      </c>
      <c r="C17" s="24" t="s">
        <v>127</v>
      </c>
    </row>
    <row r="18" ht="22" customHeight="1" spans="1:3" x14ac:dyDescent="0.25">
      <c r="A18" s="22" t="s">
        <v>128</v>
      </c>
      <c r="B18" s="23">
        <f>COUNTIF(Gates!G2:G50,"Check ID")+COUNTIF(Gates!G2:G50,"Duplicate ID")+COUNTIF(Gates!G2:G50,"Check inputs")</f>
        <v>0</v>
      </c>
      <c r="C18" s="24" t="s">
        <v>129</v>
      </c>
    </row>
    <row r="19" ht="22" customHeight="1" spans="1:3" x14ac:dyDescent="0.25">
      <c r="A19" s="22" t="s">
        <v>130</v>
      </c>
      <c r="B19" s="26" t="str">
        <f>IF(SUM(B14:B18)&gt;0,"Check data",IF(B5=0,"n/a","OK"))</f>
        <v>OK</v>
      </c>
      <c r="C19" s="24" t="s">
        <v>131</v>
      </c>
    </row>
    <row r="21" ht="30" customHeight="1" spans="1:3" x14ac:dyDescent="0.25">
      <c r="A21" s="27" t="s">
        <v>27</v>
      </c>
      <c r="B21" s="27"/>
      <c r="C21" s="27"/>
    </row>
  </sheetData>
  <mergeCells count="2">
    <mergeCell ref="A1:C1"/>
    <mergeCell ref="A21:C21"/>
  </mergeCells>
  <conditionalFormatting sqref="B9">
    <cfRule type="expression" dxfId="18" priority="13">
      <formula>$B$9="Behind"</formula>
    </cfRule>
    <cfRule type="expression" dxfId="19" priority="14">
      <formula>$B$9="On track"</formula>
    </cfRule>
    <cfRule type="expression" dxfId="20" priority="15">
      <formula>$B$9="Check times"</formula>
    </cfRule>
    <cfRule type="expression" dxfId="21" priority="53">
      <formula>$B$9="Check data"</formula>
    </cfRule>
  </conditionalFormatting>
  <conditionalFormatting sqref="B7">
    <cfRule type="expression" dxfId="22" priority="16">
      <formula>$B$7="Check times"</formula>
    </cfRule>
    <cfRule type="expression" dxfId="23" priority="50">
      <formula>$B$7="Check data"</formula>
    </cfRule>
  </conditionalFormatting>
  <conditionalFormatting sqref="B19">
    <cfRule type="expression" dxfId="24" priority="51">
      <formula>$B$19="Check data"</formula>
    </cfRule>
    <cfRule type="expression" dxfId="25" priority="52">
      <formula>$B$19="OK"</formula>
    </cfRule>
  </conditionalFormatting>
  <conditionalFormatting sqref="B8">
    <cfRule type="expression" dxfId="26" priority="17">
      <formula>B8&gt;0</formula>
    </cfRule>
  </conditionalFormatting>
  <conditionalFormatting sqref="B10">
    <cfRule type="expression" dxfId="27" priority="18">
      <formula>B10&gt;0</formula>
    </cfRule>
  </conditionalFormatting>
  <conditionalFormatting sqref="B12">
    <cfRule type="expression" dxfId="28" priority="19">
      <formula>B12&gt;0</formula>
    </cfRule>
  </conditionalFormatting>
  <conditionalFormatting sqref="B14">
    <cfRule type="expression" dxfId="29" priority="20">
      <formula>B14&gt;0</formula>
    </cfRule>
  </conditionalFormatting>
  <conditionalFormatting sqref="B15">
    <cfRule type="expression" dxfId="30" priority="21">
      <formula>B15&gt;0</formula>
    </cfRule>
  </conditionalFormatting>
  <conditionalFormatting sqref="B16">
    <cfRule type="expression" dxfId="31" priority="22">
      <formula>B16&gt;0</formula>
    </cfRule>
  </conditionalFormatting>
  <conditionalFormatting sqref="B17">
    <cfRule type="expression" dxfId="32" priority="23">
      <formula>B17&gt;0</formula>
    </cfRule>
  </conditionalFormatting>
  <conditionalFormatting sqref="B18">
    <cfRule type="expression" dxfId="33" priority="24">
      <formula>B18&gt;0</formula>
    </cfRule>
  </conditionalFormatting>
  <hyperlinks>
    <hyperlink ref="A2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Runbook</vt:lpstr>
      <vt:lpstr>Gates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2026-11-02T23:22:38Z</dcterms:created>
  <dcterms:modified xsi:type="dcterms:W3CDTF">2026-11-02T23:22:38Z</dcterms:modified>
</cp:coreProperties>
</file>